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729"/>
  <workbookPr autoCompressPictures="0"/>
  <bookViews>
    <workbookView xWindow="0" yWindow="0" windowWidth="28800" windowHeight="17540" firstSheet="1" activeTab="2"/>
  </bookViews>
  <sheets>
    <sheet name="LLINs_Transportation_Assessment" sheetId="11" r:id="rId1"/>
    <sheet name="MPP" sheetId="1" r:id="rId2"/>
    <sheet name="Classes" sheetId="2" r:id="rId3"/>
    <sheet name="Comparison" sheetId="12" r:id="rId4"/>
    <sheet name="Supervisão" sheetId="4" r:id="rId5"/>
    <sheet name="Orçamento de Supervisão " sheetId="6" state="hidden" r:id="rId6"/>
    <sheet name="Orçamento de Supervisão 2" sheetId="10" r:id="rId7"/>
    <sheet name="Cascata de Formação" sheetId="5" r:id="rId8"/>
    <sheet name="Orçamento de Cascata" sheetId="9" r:id="rId9"/>
    <sheet name="Para Fazer" sheetId="7" r:id="rId10"/>
  </sheets>
  <externalReferences>
    <externalReference r:id="rId11"/>
  </externalReferences>
  <definedNames>
    <definedName name="YET_TO_BE_COVERED">#REF!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I174" i="2"/>
  <c r="I168" i="2"/>
  <c r="I164" i="2"/>
  <c r="I160" i="2"/>
  <c r="I156" i="2"/>
  <c r="I151" i="2"/>
  <c r="I145" i="2"/>
  <c r="I141" i="2"/>
  <c r="I136" i="2"/>
  <c r="I130" i="2"/>
  <c r="I125" i="2"/>
  <c r="I121" i="2"/>
  <c r="I116" i="2"/>
  <c r="I111" i="2"/>
  <c r="I104" i="2"/>
  <c r="I97" i="2"/>
  <c r="I91" i="2"/>
  <c r="I85" i="2"/>
  <c r="I79" i="2"/>
  <c r="I73" i="2"/>
  <c r="I68" i="2"/>
  <c r="I62" i="2"/>
  <c r="I58" i="2"/>
  <c r="I52" i="2"/>
  <c r="I46" i="2"/>
  <c r="I40" i="2"/>
  <c r="I35" i="2"/>
  <c r="I28" i="2"/>
  <c r="I21" i="2"/>
  <c r="B33" i="12"/>
  <c r="C33" i="12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6" i="1"/>
  <c r="F47" i="1"/>
  <c r="F48" i="1"/>
  <c r="F49" i="1"/>
  <c r="F50" i="1"/>
  <c r="F52" i="1"/>
  <c r="F53" i="1"/>
  <c r="F54" i="1"/>
  <c r="F55" i="1"/>
  <c r="F56" i="1"/>
  <c r="F57" i="1"/>
  <c r="F59" i="1"/>
  <c r="F60" i="1"/>
  <c r="F61" i="1"/>
  <c r="F62" i="1"/>
  <c r="F63" i="1"/>
  <c r="F64" i="1"/>
  <c r="F66" i="1"/>
  <c r="F67" i="1"/>
  <c r="F68" i="1"/>
  <c r="F69" i="1"/>
  <c r="F70" i="1"/>
  <c r="F71" i="1"/>
  <c r="F73" i="1"/>
  <c r="F74" i="1"/>
  <c r="F75" i="1"/>
  <c r="F76" i="1"/>
  <c r="F78" i="1"/>
  <c r="F79" i="1"/>
  <c r="F80" i="1"/>
  <c r="F81" i="1"/>
  <c r="F82" i="1"/>
  <c r="F83" i="1"/>
  <c r="F85" i="1"/>
  <c r="F86" i="1"/>
  <c r="F87" i="1"/>
  <c r="F88" i="1"/>
  <c r="F89" i="1"/>
  <c r="F91" i="1"/>
  <c r="F92" i="1"/>
  <c r="F93" i="1"/>
  <c r="F94" i="1"/>
  <c r="F95" i="1"/>
  <c r="F96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5" i="1"/>
  <c r="F127" i="1"/>
  <c r="F128" i="1"/>
  <c r="F129" i="1"/>
  <c r="F130" i="1"/>
  <c r="F131" i="1"/>
  <c r="F132" i="1"/>
  <c r="F133" i="1"/>
  <c r="F135" i="1"/>
  <c r="F136" i="1"/>
  <c r="F137" i="1"/>
  <c r="F138" i="1"/>
  <c r="F139" i="1"/>
  <c r="F141" i="1"/>
  <c r="F142" i="1"/>
  <c r="F143" i="1"/>
  <c r="F144" i="1"/>
  <c r="F145" i="1"/>
  <c r="F147" i="1"/>
  <c r="F148" i="1"/>
  <c r="F149" i="1"/>
  <c r="F150" i="1"/>
  <c r="F152" i="1"/>
  <c r="F153" i="1"/>
  <c r="F154" i="1"/>
  <c r="F155" i="1"/>
  <c r="F156" i="1"/>
  <c r="F158" i="1"/>
  <c r="F159" i="1"/>
  <c r="F160" i="1"/>
  <c r="F161" i="1"/>
  <c r="F162" i="1"/>
  <c r="F163" i="1"/>
  <c r="F165" i="1"/>
  <c r="F166" i="1"/>
  <c r="F167" i="1"/>
  <c r="F168" i="1"/>
  <c r="F169" i="1"/>
  <c r="F171" i="1"/>
  <c r="F172" i="1"/>
  <c r="F173" i="1"/>
  <c r="F174" i="1"/>
  <c r="F176" i="1"/>
  <c r="F177" i="1"/>
  <c r="F178" i="1"/>
  <c r="F179" i="1"/>
  <c r="F180" i="1"/>
  <c r="F181" i="1"/>
  <c r="F183" i="1"/>
  <c r="F184" i="1"/>
  <c r="F185" i="1"/>
  <c r="F186" i="1"/>
  <c r="F187" i="1"/>
  <c r="F189" i="1"/>
  <c r="F190" i="1"/>
  <c r="F191" i="1"/>
  <c r="F192" i="1"/>
  <c r="F194" i="1"/>
  <c r="F195" i="1"/>
  <c r="F196" i="1"/>
  <c r="F197" i="1"/>
  <c r="F199" i="1"/>
  <c r="F200" i="1"/>
  <c r="F201" i="1"/>
  <c r="F202" i="1"/>
  <c r="F204" i="1"/>
  <c r="F205" i="1"/>
  <c r="F206" i="1"/>
  <c r="F207" i="1"/>
  <c r="F208" i="1"/>
  <c r="F209" i="1"/>
  <c r="F211" i="1"/>
  <c r="F212" i="1"/>
  <c r="F213" i="1"/>
  <c r="F214" i="1"/>
  <c r="F215" i="1"/>
  <c r="F216" i="1"/>
  <c r="C15" i="2"/>
  <c r="D15" i="2"/>
  <c r="E15" i="2"/>
  <c r="F15" i="2"/>
  <c r="G15" i="2"/>
  <c r="H15" i="2"/>
  <c r="I15" i="2"/>
  <c r="H23" i="1"/>
  <c r="I23" i="1"/>
  <c r="H24" i="1"/>
  <c r="I24" i="1"/>
  <c r="H25" i="1"/>
  <c r="I25" i="1"/>
  <c r="H26" i="1"/>
  <c r="I26" i="1"/>
  <c r="H27" i="1"/>
  <c r="I27" i="1"/>
  <c r="I28" i="1"/>
  <c r="H30" i="1"/>
  <c r="I30" i="1"/>
  <c r="H31" i="1"/>
  <c r="I31" i="1"/>
  <c r="H32" i="1"/>
  <c r="I32" i="1"/>
  <c r="H33" i="1"/>
  <c r="I33" i="1"/>
  <c r="H34" i="1"/>
  <c r="I34" i="1"/>
  <c r="H35" i="1"/>
  <c r="I35" i="1"/>
  <c r="I36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I44" i="1"/>
  <c r="I45" i="1"/>
  <c r="H46" i="1"/>
  <c r="I46" i="1"/>
  <c r="H47" i="1"/>
  <c r="I47" i="1"/>
  <c r="H48" i="1"/>
  <c r="I48" i="1"/>
  <c r="H49" i="1"/>
  <c r="I49" i="1"/>
  <c r="I50" i="1"/>
  <c r="H52" i="1"/>
  <c r="I52" i="1"/>
  <c r="H53" i="1"/>
  <c r="I53" i="1"/>
  <c r="H54" i="1"/>
  <c r="I54" i="1"/>
  <c r="H55" i="1"/>
  <c r="I55" i="1"/>
  <c r="H56" i="1"/>
  <c r="I56" i="1"/>
  <c r="I57" i="1"/>
  <c r="H59" i="1"/>
  <c r="I59" i="1"/>
  <c r="H60" i="1"/>
  <c r="I60" i="1"/>
  <c r="H61" i="1"/>
  <c r="I61" i="1"/>
  <c r="H62" i="1"/>
  <c r="I62" i="1"/>
  <c r="H63" i="1"/>
  <c r="I63" i="1"/>
  <c r="I64" i="1"/>
  <c r="H66" i="1"/>
  <c r="I66" i="1"/>
  <c r="H67" i="1"/>
  <c r="I67" i="1"/>
  <c r="H68" i="1"/>
  <c r="I68" i="1"/>
  <c r="H69" i="1"/>
  <c r="I69" i="1"/>
  <c r="H70" i="1"/>
  <c r="I70" i="1"/>
  <c r="I71" i="1"/>
  <c r="I72" i="1"/>
  <c r="H73" i="1"/>
  <c r="I73" i="1"/>
  <c r="H74" i="1"/>
  <c r="I74" i="1"/>
  <c r="H75" i="1"/>
  <c r="I75" i="1"/>
  <c r="I76" i="1"/>
  <c r="I77" i="1"/>
  <c r="H78" i="1"/>
  <c r="I78" i="1"/>
  <c r="H79" i="1"/>
  <c r="I79" i="1"/>
  <c r="H80" i="1"/>
  <c r="I80" i="1"/>
  <c r="H81" i="1"/>
  <c r="I81" i="1"/>
  <c r="H82" i="1"/>
  <c r="I82" i="1"/>
  <c r="I83" i="1"/>
  <c r="I84" i="1"/>
  <c r="H85" i="1"/>
  <c r="I85" i="1"/>
  <c r="H86" i="1"/>
  <c r="I86" i="1"/>
  <c r="H87" i="1"/>
  <c r="I87" i="1"/>
  <c r="H88" i="1"/>
  <c r="I88" i="1"/>
  <c r="I89" i="1"/>
  <c r="I90" i="1"/>
  <c r="H91" i="1"/>
  <c r="I91" i="1"/>
  <c r="H92" i="1"/>
  <c r="I92" i="1"/>
  <c r="H93" i="1"/>
  <c r="I93" i="1"/>
  <c r="H94" i="1"/>
  <c r="I94" i="1"/>
  <c r="H95" i="1"/>
  <c r="I95" i="1"/>
  <c r="I96" i="1"/>
  <c r="H98" i="1"/>
  <c r="I98" i="1"/>
  <c r="H99" i="1"/>
  <c r="I99" i="1"/>
  <c r="H100" i="1"/>
  <c r="I100" i="1"/>
  <c r="H101" i="1"/>
  <c r="I101" i="1"/>
  <c r="H102" i="1"/>
  <c r="I102" i="1"/>
  <c r="I103" i="1"/>
  <c r="H105" i="1"/>
  <c r="I105" i="1"/>
  <c r="H106" i="1"/>
  <c r="I106" i="1"/>
  <c r="H107" i="1"/>
  <c r="I107" i="1"/>
  <c r="H108" i="1"/>
  <c r="I108" i="1"/>
  <c r="H109" i="1"/>
  <c r="I109" i="1"/>
  <c r="I110" i="1"/>
  <c r="I111" i="1"/>
  <c r="H112" i="1"/>
  <c r="I112" i="1"/>
  <c r="H113" i="1"/>
  <c r="I113" i="1"/>
  <c r="H114" i="1"/>
  <c r="I114" i="1"/>
  <c r="H115" i="1"/>
  <c r="I115" i="1"/>
  <c r="H116" i="1"/>
  <c r="I116" i="1"/>
  <c r="I117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I125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I133" i="1"/>
  <c r="H135" i="1"/>
  <c r="I135" i="1"/>
  <c r="H136" i="1"/>
  <c r="I136" i="1"/>
  <c r="H137" i="1"/>
  <c r="I137" i="1"/>
  <c r="H138" i="1"/>
  <c r="I138" i="1"/>
  <c r="I139" i="1"/>
  <c r="I140" i="1"/>
  <c r="H141" i="1"/>
  <c r="I141" i="1"/>
  <c r="H142" i="1"/>
  <c r="I142" i="1"/>
  <c r="H143" i="1"/>
  <c r="I143" i="1"/>
  <c r="H144" i="1"/>
  <c r="I144" i="1"/>
  <c r="I145" i="1"/>
  <c r="H147" i="1"/>
  <c r="I147" i="1"/>
  <c r="H148" i="1"/>
  <c r="I148" i="1"/>
  <c r="H149" i="1"/>
  <c r="I149" i="1"/>
  <c r="I150" i="1"/>
  <c r="H152" i="1"/>
  <c r="I152" i="1"/>
  <c r="H153" i="1"/>
  <c r="I153" i="1"/>
  <c r="H154" i="1"/>
  <c r="I154" i="1"/>
  <c r="H155" i="1"/>
  <c r="I155" i="1"/>
  <c r="I156" i="1"/>
  <c r="H158" i="1"/>
  <c r="I158" i="1"/>
  <c r="H159" i="1"/>
  <c r="I159" i="1"/>
  <c r="H160" i="1"/>
  <c r="I160" i="1"/>
  <c r="H161" i="1"/>
  <c r="I161" i="1"/>
  <c r="H162" i="1"/>
  <c r="I162" i="1"/>
  <c r="I163" i="1"/>
  <c r="H165" i="1"/>
  <c r="I165" i="1"/>
  <c r="H166" i="1"/>
  <c r="I166" i="1"/>
  <c r="H167" i="1"/>
  <c r="I167" i="1"/>
  <c r="H168" i="1"/>
  <c r="I168" i="1"/>
  <c r="I169" i="1"/>
  <c r="H171" i="1"/>
  <c r="I171" i="1"/>
  <c r="H172" i="1"/>
  <c r="I172" i="1"/>
  <c r="H173" i="1"/>
  <c r="I173" i="1"/>
  <c r="I174" i="1"/>
  <c r="H176" i="1"/>
  <c r="I176" i="1"/>
  <c r="H177" i="1"/>
  <c r="I177" i="1"/>
  <c r="H178" i="1"/>
  <c r="I178" i="1"/>
  <c r="H179" i="1"/>
  <c r="I179" i="1"/>
  <c r="H180" i="1"/>
  <c r="I180" i="1"/>
  <c r="I181" i="1"/>
  <c r="H183" i="1"/>
  <c r="I183" i="1"/>
  <c r="H184" i="1"/>
  <c r="I184" i="1"/>
  <c r="H185" i="1"/>
  <c r="I185" i="1"/>
  <c r="H186" i="1"/>
  <c r="I186" i="1"/>
  <c r="I187" i="1"/>
  <c r="H189" i="1"/>
  <c r="I189" i="1"/>
  <c r="H190" i="1"/>
  <c r="I190" i="1"/>
  <c r="H191" i="1"/>
  <c r="I191" i="1"/>
  <c r="I192" i="1"/>
  <c r="H194" i="1"/>
  <c r="I194" i="1"/>
  <c r="H195" i="1"/>
  <c r="I195" i="1"/>
  <c r="H196" i="1"/>
  <c r="I196" i="1"/>
  <c r="I197" i="1"/>
  <c r="H199" i="1"/>
  <c r="I199" i="1"/>
  <c r="H200" i="1"/>
  <c r="I200" i="1"/>
  <c r="H201" i="1"/>
  <c r="I201" i="1"/>
  <c r="I202" i="1"/>
  <c r="H204" i="1"/>
  <c r="I204" i="1"/>
  <c r="H205" i="1"/>
  <c r="I205" i="1"/>
  <c r="H206" i="1"/>
  <c r="I206" i="1"/>
  <c r="H207" i="1"/>
  <c r="I207" i="1"/>
  <c r="H208" i="1"/>
  <c r="I208" i="1"/>
  <c r="I209" i="1"/>
  <c r="H211" i="1"/>
  <c r="I211" i="1"/>
  <c r="H212" i="1"/>
  <c r="I212" i="1"/>
  <c r="H213" i="1"/>
  <c r="I213" i="1"/>
  <c r="H214" i="1"/>
  <c r="I214" i="1"/>
  <c r="I215" i="1"/>
  <c r="I216" i="1"/>
  <c r="D40" i="2"/>
  <c r="D21" i="2"/>
  <c r="D28" i="2"/>
  <c r="D35" i="2"/>
  <c r="D46" i="2"/>
  <c r="D52" i="2"/>
  <c r="D58" i="2"/>
  <c r="D62" i="2"/>
  <c r="D68" i="2"/>
  <c r="D73" i="2"/>
  <c r="D79" i="2"/>
  <c r="D85" i="2"/>
  <c r="D91" i="2"/>
  <c r="D97" i="2"/>
  <c r="D104" i="2"/>
  <c r="D111" i="2"/>
  <c r="D116" i="2"/>
  <c r="D121" i="2"/>
  <c r="D125" i="2"/>
  <c r="D130" i="2"/>
  <c r="D136" i="2"/>
  <c r="D141" i="2"/>
  <c r="D145" i="2"/>
  <c r="D151" i="2"/>
  <c r="D156" i="2"/>
  <c r="D160" i="2"/>
  <c r="D164" i="2"/>
  <c r="D168" i="2"/>
  <c r="D174" i="2"/>
  <c r="D14" i="2"/>
  <c r="E40" i="2"/>
  <c r="E21" i="2"/>
  <c r="E28" i="2"/>
  <c r="E35" i="2"/>
  <c r="E46" i="2"/>
  <c r="E52" i="2"/>
  <c r="E58" i="2"/>
  <c r="E62" i="2"/>
  <c r="E68" i="2"/>
  <c r="E73" i="2"/>
  <c r="E79" i="2"/>
  <c r="E85" i="2"/>
  <c r="E91" i="2"/>
  <c r="E97" i="2"/>
  <c r="E104" i="2"/>
  <c r="E111" i="2"/>
  <c r="E116" i="2"/>
  <c r="E121" i="2"/>
  <c r="E125" i="2"/>
  <c r="E130" i="2"/>
  <c r="E136" i="2"/>
  <c r="E141" i="2"/>
  <c r="E145" i="2"/>
  <c r="E151" i="2"/>
  <c r="E156" i="2"/>
  <c r="E160" i="2"/>
  <c r="E164" i="2"/>
  <c r="E168" i="2"/>
  <c r="E174" i="2"/>
  <c r="E14" i="2"/>
  <c r="F40" i="2"/>
  <c r="F21" i="2"/>
  <c r="F28" i="2"/>
  <c r="F35" i="2"/>
  <c r="F46" i="2"/>
  <c r="F52" i="2"/>
  <c r="F58" i="2"/>
  <c r="F62" i="2"/>
  <c r="F68" i="2"/>
  <c r="F73" i="2"/>
  <c r="F79" i="2"/>
  <c r="F85" i="2"/>
  <c r="F91" i="2"/>
  <c r="F97" i="2"/>
  <c r="F104" i="2"/>
  <c r="F111" i="2"/>
  <c r="F116" i="2"/>
  <c r="F121" i="2"/>
  <c r="F125" i="2"/>
  <c r="F130" i="2"/>
  <c r="F136" i="2"/>
  <c r="F141" i="2"/>
  <c r="F145" i="2"/>
  <c r="F151" i="2"/>
  <c r="F156" i="2"/>
  <c r="F160" i="2"/>
  <c r="F164" i="2"/>
  <c r="F168" i="2"/>
  <c r="F174" i="2"/>
  <c r="F14" i="2"/>
  <c r="G40" i="2"/>
  <c r="G21" i="2"/>
  <c r="G28" i="2"/>
  <c r="G35" i="2"/>
  <c r="G46" i="2"/>
  <c r="G52" i="2"/>
  <c r="G58" i="2"/>
  <c r="G62" i="2"/>
  <c r="G68" i="2"/>
  <c r="G73" i="2"/>
  <c r="G79" i="2"/>
  <c r="G85" i="2"/>
  <c r="G91" i="2"/>
  <c r="G97" i="2"/>
  <c r="G104" i="2"/>
  <c r="G111" i="2"/>
  <c r="G116" i="2"/>
  <c r="G121" i="2"/>
  <c r="G125" i="2"/>
  <c r="G130" i="2"/>
  <c r="G136" i="2"/>
  <c r="G141" i="2"/>
  <c r="G145" i="2"/>
  <c r="G151" i="2"/>
  <c r="G156" i="2"/>
  <c r="G160" i="2"/>
  <c r="G164" i="2"/>
  <c r="G168" i="2"/>
  <c r="G174" i="2"/>
  <c r="G14" i="2"/>
  <c r="H40" i="2"/>
  <c r="H21" i="2"/>
  <c r="H28" i="2"/>
  <c r="H35" i="2"/>
  <c r="H46" i="2"/>
  <c r="H52" i="2"/>
  <c r="H58" i="2"/>
  <c r="H62" i="2"/>
  <c r="H68" i="2"/>
  <c r="H73" i="2"/>
  <c r="H79" i="2"/>
  <c r="H85" i="2"/>
  <c r="H91" i="2"/>
  <c r="H97" i="2"/>
  <c r="H104" i="2"/>
  <c r="H111" i="2"/>
  <c r="H116" i="2"/>
  <c r="H121" i="2"/>
  <c r="H125" i="2"/>
  <c r="H130" i="2"/>
  <c r="H136" i="2"/>
  <c r="H141" i="2"/>
  <c r="H145" i="2"/>
  <c r="H151" i="2"/>
  <c r="H156" i="2"/>
  <c r="H160" i="2"/>
  <c r="H164" i="2"/>
  <c r="H168" i="2"/>
  <c r="H174" i="2"/>
  <c r="H14" i="2"/>
  <c r="C40" i="2"/>
  <c r="C21" i="2"/>
  <c r="C28" i="2"/>
  <c r="C35" i="2"/>
  <c r="C46" i="2"/>
  <c r="C52" i="2"/>
  <c r="C58" i="2"/>
  <c r="C62" i="2"/>
  <c r="C68" i="2"/>
  <c r="C73" i="2"/>
  <c r="C79" i="2"/>
  <c r="C85" i="2"/>
  <c r="C91" i="2"/>
  <c r="C97" i="2"/>
  <c r="C104" i="2"/>
  <c r="C111" i="2"/>
  <c r="C116" i="2"/>
  <c r="C121" i="2"/>
  <c r="C125" i="2"/>
  <c r="C130" i="2"/>
  <c r="C136" i="2"/>
  <c r="C141" i="2"/>
  <c r="C145" i="2"/>
  <c r="C151" i="2"/>
  <c r="C156" i="2"/>
  <c r="C160" i="2"/>
  <c r="C164" i="2"/>
  <c r="C168" i="2"/>
  <c r="C174" i="2"/>
  <c r="C14" i="2"/>
  <c r="G163" i="11"/>
  <c r="G158" i="11"/>
  <c r="G152" i="11"/>
  <c r="G148" i="11"/>
  <c r="G142" i="11"/>
  <c r="G137" i="11"/>
  <c r="G131" i="11"/>
  <c r="G123" i="11"/>
  <c r="G117" i="11"/>
  <c r="G108" i="11"/>
  <c r="G102" i="11"/>
  <c r="G98" i="11"/>
  <c r="G92" i="11"/>
  <c r="G87" i="11"/>
  <c r="G81" i="11"/>
  <c r="G76" i="11"/>
  <c r="G69" i="11"/>
  <c r="G63" i="11"/>
  <c r="G57" i="11"/>
  <c r="G52" i="11"/>
  <c r="G46" i="11"/>
  <c r="G39" i="11"/>
  <c r="G33" i="11"/>
  <c r="G28" i="11"/>
  <c r="G21" i="11"/>
  <c r="G14" i="11"/>
  <c r="G8" i="11"/>
  <c r="G167" i="11"/>
  <c r="G169" i="11"/>
  <c r="I167" i="11"/>
  <c r="J167" i="11"/>
  <c r="L167" i="11"/>
  <c r="K167" i="11"/>
  <c r="H167" i="11"/>
  <c r="F167" i="11"/>
  <c r="E167" i="11"/>
  <c r="D167" i="11"/>
  <c r="G166" i="11"/>
  <c r="I166" i="11"/>
  <c r="J166" i="11"/>
  <c r="K166" i="11"/>
  <c r="G165" i="11"/>
  <c r="I165" i="11"/>
  <c r="J165" i="11"/>
  <c r="K165" i="11"/>
  <c r="G164" i="11"/>
  <c r="I164" i="11"/>
  <c r="J164" i="11"/>
  <c r="K164" i="11"/>
  <c r="I163" i="11"/>
  <c r="J163" i="11"/>
  <c r="L163" i="11"/>
  <c r="K163" i="11"/>
  <c r="H163" i="11"/>
  <c r="G162" i="11"/>
  <c r="I162" i="11"/>
  <c r="J162" i="11"/>
  <c r="K162" i="11"/>
  <c r="G161" i="11"/>
  <c r="I161" i="11"/>
  <c r="J161" i="11"/>
  <c r="K161" i="11"/>
  <c r="G160" i="11"/>
  <c r="I160" i="11"/>
  <c r="J160" i="11"/>
  <c r="K160" i="11"/>
  <c r="G159" i="11"/>
  <c r="I159" i="11"/>
  <c r="J159" i="11"/>
  <c r="K159" i="11"/>
  <c r="I158" i="11"/>
  <c r="J158" i="11"/>
  <c r="L158" i="11"/>
  <c r="K158" i="11"/>
  <c r="H158" i="11"/>
  <c r="G157" i="11"/>
  <c r="I157" i="11"/>
  <c r="J157" i="11"/>
  <c r="K157" i="11"/>
  <c r="G156" i="11"/>
  <c r="I156" i="11"/>
  <c r="J156" i="11"/>
  <c r="K156" i="11"/>
  <c r="G155" i="11"/>
  <c r="I155" i="11"/>
  <c r="J155" i="11"/>
  <c r="K155" i="11"/>
  <c r="G154" i="11"/>
  <c r="I154" i="11"/>
  <c r="J154" i="11"/>
  <c r="K154" i="11"/>
  <c r="G153" i="11"/>
  <c r="I153" i="11"/>
  <c r="J153" i="11"/>
  <c r="K153" i="11"/>
  <c r="I152" i="11"/>
  <c r="J152" i="11"/>
  <c r="L152" i="11"/>
  <c r="K152" i="11"/>
  <c r="H152" i="11"/>
  <c r="G151" i="11"/>
  <c r="I151" i="11"/>
  <c r="J151" i="11"/>
  <c r="K151" i="11"/>
  <c r="G150" i="11"/>
  <c r="I150" i="11"/>
  <c r="J150" i="11"/>
  <c r="K150" i="11"/>
  <c r="G149" i="11"/>
  <c r="I149" i="11"/>
  <c r="J149" i="11"/>
  <c r="K149" i="11"/>
  <c r="I148" i="11"/>
  <c r="J148" i="11"/>
  <c r="L148" i="11"/>
  <c r="K148" i="11"/>
  <c r="H148" i="11"/>
  <c r="G147" i="11"/>
  <c r="I147" i="11"/>
  <c r="J147" i="11"/>
  <c r="K147" i="11"/>
  <c r="G146" i="11"/>
  <c r="I146" i="11"/>
  <c r="J146" i="11"/>
  <c r="K146" i="11"/>
  <c r="G145" i="11"/>
  <c r="I145" i="11"/>
  <c r="J145" i="11"/>
  <c r="K145" i="11"/>
  <c r="G144" i="11"/>
  <c r="I144" i="11"/>
  <c r="J144" i="11"/>
  <c r="K144" i="11"/>
  <c r="G143" i="11"/>
  <c r="I143" i="11"/>
  <c r="J143" i="11"/>
  <c r="K143" i="11"/>
  <c r="I142" i="11"/>
  <c r="J142" i="11"/>
  <c r="L142" i="11"/>
  <c r="K142" i="11"/>
  <c r="H142" i="11"/>
  <c r="G141" i="11"/>
  <c r="I141" i="11"/>
  <c r="J141" i="11"/>
  <c r="K141" i="11"/>
  <c r="G140" i="11"/>
  <c r="I140" i="11"/>
  <c r="J140" i="11"/>
  <c r="K140" i="11"/>
  <c r="G139" i="11"/>
  <c r="I139" i="11"/>
  <c r="J139" i="11"/>
  <c r="K139" i="11"/>
  <c r="G138" i="11"/>
  <c r="I138" i="11"/>
  <c r="J138" i="11"/>
  <c r="K138" i="11"/>
  <c r="I137" i="11"/>
  <c r="J137" i="11"/>
  <c r="L137" i="11"/>
  <c r="K137" i="11"/>
  <c r="H137" i="11"/>
  <c r="G136" i="11"/>
  <c r="I136" i="11"/>
  <c r="J136" i="11"/>
  <c r="K136" i="11"/>
  <c r="G135" i="11"/>
  <c r="I135" i="11"/>
  <c r="J135" i="11"/>
  <c r="K135" i="11"/>
  <c r="G134" i="11"/>
  <c r="I134" i="11"/>
  <c r="J134" i="11"/>
  <c r="K134" i="11"/>
  <c r="G133" i="11"/>
  <c r="I133" i="11"/>
  <c r="J133" i="11"/>
  <c r="K133" i="11"/>
  <c r="G132" i="11"/>
  <c r="I132" i="11"/>
  <c r="J132" i="11"/>
  <c r="K132" i="11"/>
  <c r="I131" i="11"/>
  <c r="J131" i="11"/>
  <c r="L131" i="11"/>
  <c r="K131" i="11"/>
  <c r="H131" i="11"/>
  <c r="G130" i="11"/>
  <c r="I130" i="11"/>
  <c r="J130" i="11"/>
  <c r="K130" i="11"/>
  <c r="G129" i="11"/>
  <c r="I129" i="11"/>
  <c r="J129" i="11"/>
  <c r="K129" i="11"/>
  <c r="G128" i="11"/>
  <c r="I128" i="11"/>
  <c r="J128" i="11"/>
  <c r="K128" i="11"/>
  <c r="G127" i="11"/>
  <c r="I127" i="11"/>
  <c r="J127" i="11"/>
  <c r="K127" i="11"/>
  <c r="G126" i="11"/>
  <c r="I126" i="11"/>
  <c r="J126" i="11"/>
  <c r="K126" i="11"/>
  <c r="G125" i="11"/>
  <c r="I125" i="11"/>
  <c r="J125" i="11"/>
  <c r="K125" i="11"/>
  <c r="G124" i="11"/>
  <c r="I124" i="11"/>
  <c r="J124" i="11"/>
  <c r="K124" i="11"/>
  <c r="I123" i="11"/>
  <c r="J123" i="11"/>
  <c r="L123" i="11"/>
  <c r="K123" i="11"/>
  <c r="H123" i="11"/>
  <c r="G122" i="11"/>
  <c r="I122" i="11"/>
  <c r="J122" i="11"/>
  <c r="K122" i="11"/>
  <c r="G121" i="11"/>
  <c r="I121" i="11"/>
  <c r="J121" i="11"/>
  <c r="K121" i="11"/>
  <c r="G120" i="11"/>
  <c r="I120" i="11"/>
  <c r="J120" i="11"/>
  <c r="K120" i="11"/>
  <c r="G119" i="11"/>
  <c r="I119" i="11"/>
  <c r="J119" i="11"/>
  <c r="K119" i="11"/>
  <c r="G118" i="11"/>
  <c r="I118" i="11"/>
  <c r="J118" i="11"/>
  <c r="K118" i="11"/>
  <c r="I117" i="11"/>
  <c r="J117" i="11"/>
  <c r="L117" i="11"/>
  <c r="K117" i="11"/>
  <c r="H117" i="11"/>
  <c r="G116" i="11"/>
  <c r="I116" i="11"/>
  <c r="J116" i="11"/>
  <c r="K116" i="11"/>
  <c r="G115" i="11"/>
  <c r="I115" i="11"/>
  <c r="J115" i="11"/>
  <c r="K115" i="11"/>
  <c r="G114" i="11"/>
  <c r="I114" i="11"/>
  <c r="J114" i="11"/>
  <c r="K114" i="11"/>
  <c r="G113" i="11"/>
  <c r="I113" i="11"/>
  <c r="J113" i="11"/>
  <c r="K113" i="11"/>
  <c r="G112" i="11"/>
  <c r="I112" i="11"/>
  <c r="J112" i="11"/>
  <c r="K112" i="11"/>
  <c r="G111" i="11"/>
  <c r="I111" i="11"/>
  <c r="J111" i="11"/>
  <c r="K111" i="11"/>
  <c r="G110" i="11"/>
  <c r="I110" i="11"/>
  <c r="J110" i="11"/>
  <c r="K110" i="11"/>
  <c r="G109" i="11"/>
  <c r="I109" i="11"/>
  <c r="J109" i="11"/>
  <c r="K109" i="11"/>
  <c r="I108" i="11"/>
  <c r="J108" i="11"/>
  <c r="L108" i="11"/>
  <c r="K108" i="11"/>
  <c r="H108" i="11"/>
  <c r="G107" i="11"/>
  <c r="I107" i="11"/>
  <c r="J107" i="11"/>
  <c r="K107" i="11"/>
  <c r="G106" i="11"/>
  <c r="I106" i="11"/>
  <c r="J106" i="11"/>
  <c r="K106" i="11"/>
  <c r="G105" i="11"/>
  <c r="I105" i="11"/>
  <c r="J105" i="11"/>
  <c r="K105" i="11"/>
  <c r="G104" i="11"/>
  <c r="I104" i="11"/>
  <c r="J104" i="11"/>
  <c r="K104" i="11"/>
  <c r="G103" i="11"/>
  <c r="I103" i="11"/>
  <c r="J103" i="11"/>
  <c r="K103" i="11"/>
  <c r="I102" i="11"/>
  <c r="J102" i="11"/>
  <c r="L102" i="11"/>
  <c r="K102" i="11"/>
  <c r="H102" i="11"/>
  <c r="G101" i="11"/>
  <c r="I101" i="11"/>
  <c r="J101" i="11"/>
  <c r="K101" i="11"/>
  <c r="G100" i="11"/>
  <c r="I100" i="11"/>
  <c r="J100" i="11"/>
  <c r="K100" i="11"/>
  <c r="G99" i="11"/>
  <c r="I99" i="11"/>
  <c r="J99" i="11"/>
  <c r="K99" i="11"/>
  <c r="I98" i="11"/>
  <c r="J98" i="11"/>
  <c r="L98" i="11"/>
  <c r="K98" i="11"/>
  <c r="H98" i="11"/>
  <c r="G97" i="11"/>
  <c r="I97" i="11"/>
  <c r="J97" i="11"/>
  <c r="K97" i="11"/>
  <c r="G96" i="11"/>
  <c r="I96" i="11"/>
  <c r="J96" i="11"/>
  <c r="K96" i="11"/>
  <c r="G95" i="11"/>
  <c r="I95" i="11"/>
  <c r="J95" i="11"/>
  <c r="K95" i="11"/>
  <c r="G94" i="11"/>
  <c r="I94" i="11"/>
  <c r="J94" i="11"/>
  <c r="K94" i="11"/>
  <c r="G93" i="11"/>
  <c r="I93" i="11"/>
  <c r="J93" i="11"/>
  <c r="K93" i="11"/>
  <c r="I92" i="11"/>
  <c r="J92" i="11"/>
  <c r="L92" i="11"/>
  <c r="K92" i="11"/>
  <c r="H92" i="11"/>
  <c r="G91" i="11"/>
  <c r="I91" i="11"/>
  <c r="J91" i="11"/>
  <c r="K91" i="11"/>
  <c r="G90" i="11"/>
  <c r="I90" i="11"/>
  <c r="J90" i="11"/>
  <c r="K90" i="11"/>
  <c r="G89" i="11"/>
  <c r="I89" i="11"/>
  <c r="J89" i="11"/>
  <c r="K89" i="11"/>
  <c r="G88" i="11"/>
  <c r="I88" i="11"/>
  <c r="J88" i="11"/>
  <c r="K88" i="11"/>
  <c r="I87" i="11"/>
  <c r="J87" i="11"/>
  <c r="L87" i="11"/>
  <c r="K87" i="11"/>
  <c r="H87" i="11"/>
  <c r="G86" i="11"/>
  <c r="I86" i="11"/>
  <c r="J86" i="11"/>
  <c r="K86" i="11"/>
  <c r="G85" i="11"/>
  <c r="I85" i="11"/>
  <c r="J85" i="11"/>
  <c r="K85" i="11"/>
  <c r="G84" i="11"/>
  <c r="I84" i="11"/>
  <c r="J84" i="11"/>
  <c r="K84" i="11"/>
  <c r="G83" i="11"/>
  <c r="I83" i="11"/>
  <c r="J83" i="11"/>
  <c r="K83" i="11"/>
  <c r="G82" i="11"/>
  <c r="I82" i="11"/>
  <c r="J82" i="11"/>
  <c r="K82" i="11"/>
  <c r="I81" i="11"/>
  <c r="J81" i="11"/>
  <c r="L81" i="11"/>
  <c r="K81" i="11"/>
  <c r="H81" i="11"/>
  <c r="G80" i="11"/>
  <c r="I80" i="11"/>
  <c r="J80" i="11"/>
  <c r="K80" i="11"/>
  <c r="G79" i="11"/>
  <c r="I79" i="11"/>
  <c r="J79" i="11"/>
  <c r="K79" i="11"/>
  <c r="G78" i="11"/>
  <c r="I78" i="11"/>
  <c r="J78" i="11"/>
  <c r="K78" i="11"/>
  <c r="G77" i="11"/>
  <c r="I77" i="11"/>
  <c r="J77" i="11"/>
  <c r="K77" i="11"/>
  <c r="I76" i="11"/>
  <c r="J76" i="11"/>
  <c r="L76" i="11"/>
  <c r="K76" i="11"/>
  <c r="H76" i="11"/>
  <c r="G75" i="11"/>
  <c r="I75" i="11"/>
  <c r="J75" i="11"/>
  <c r="K75" i="11"/>
  <c r="G74" i="11"/>
  <c r="I74" i="11"/>
  <c r="J74" i="11"/>
  <c r="K74" i="11"/>
  <c r="G73" i="11"/>
  <c r="I73" i="11"/>
  <c r="J73" i="11"/>
  <c r="K73" i="11"/>
  <c r="G72" i="11"/>
  <c r="I72" i="11"/>
  <c r="J72" i="11"/>
  <c r="K72" i="11"/>
  <c r="G71" i="11"/>
  <c r="I71" i="11"/>
  <c r="J71" i="11"/>
  <c r="K71" i="11"/>
  <c r="G70" i="11"/>
  <c r="I70" i="11"/>
  <c r="J70" i="11"/>
  <c r="K70" i="11"/>
  <c r="I69" i="11"/>
  <c r="J69" i="11"/>
  <c r="L69" i="11"/>
  <c r="K69" i="11"/>
  <c r="H69" i="11"/>
  <c r="G68" i="11"/>
  <c r="I68" i="11"/>
  <c r="J68" i="11"/>
  <c r="K68" i="11"/>
  <c r="G67" i="11"/>
  <c r="I67" i="11"/>
  <c r="J67" i="11"/>
  <c r="K67" i="11"/>
  <c r="G66" i="11"/>
  <c r="I66" i="11"/>
  <c r="J66" i="11"/>
  <c r="K66" i="11"/>
  <c r="G65" i="11"/>
  <c r="I65" i="11"/>
  <c r="J65" i="11"/>
  <c r="K65" i="11"/>
  <c r="G64" i="11"/>
  <c r="I64" i="11"/>
  <c r="J64" i="11"/>
  <c r="K64" i="11"/>
  <c r="I63" i="11"/>
  <c r="J63" i="11"/>
  <c r="L63" i="11"/>
  <c r="K63" i="11"/>
  <c r="H63" i="11"/>
  <c r="G62" i="11"/>
  <c r="I62" i="11"/>
  <c r="J62" i="11"/>
  <c r="K62" i="11"/>
  <c r="G61" i="11"/>
  <c r="I61" i="11"/>
  <c r="J61" i="11"/>
  <c r="K61" i="11"/>
  <c r="G60" i="11"/>
  <c r="I60" i="11"/>
  <c r="J60" i="11"/>
  <c r="K60" i="11"/>
  <c r="G59" i="11"/>
  <c r="I59" i="11"/>
  <c r="J59" i="11"/>
  <c r="K59" i="11"/>
  <c r="G58" i="11"/>
  <c r="I58" i="11"/>
  <c r="J58" i="11"/>
  <c r="K58" i="11"/>
  <c r="I57" i="11"/>
  <c r="J57" i="11"/>
  <c r="L57" i="11"/>
  <c r="K57" i="11"/>
  <c r="H57" i="11"/>
  <c r="G56" i="11"/>
  <c r="I56" i="11"/>
  <c r="J56" i="11"/>
  <c r="K56" i="11"/>
  <c r="G55" i="11"/>
  <c r="I55" i="11"/>
  <c r="J55" i="11"/>
  <c r="K55" i="11"/>
  <c r="G54" i="11"/>
  <c r="I54" i="11"/>
  <c r="J54" i="11"/>
  <c r="K54" i="11"/>
  <c r="G53" i="11"/>
  <c r="I53" i="11"/>
  <c r="J53" i="11"/>
  <c r="K53" i="11"/>
  <c r="I52" i="11"/>
  <c r="J52" i="11"/>
  <c r="L52" i="11"/>
  <c r="K52" i="11"/>
  <c r="H52" i="11"/>
  <c r="G51" i="11"/>
  <c r="I51" i="11"/>
  <c r="J51" i="11"/>
  <c r="K51" i="11"/>
  <c r="G50" i="11"/>
  <c r="I50" i="11"/>
  <c r="J50" i="11"/>
  <c r="K50" i="11"/>
  <c r="G49" i="11"/>
  <c r="I49" i="11"/>
  <c r="J49" i="11"/>
  <c r="K49" i="11"/>
  <c r="G48" i="11"/>
  <c r="I48" i="11"/>
  <c r="J48" i="11"/>
  <c r="K48" i="11"/>
  <c r="G47" i="11"/>
  <c r="I47" i="11"/>
  <c r="J47" i="11"/>
  <c r="K47" i="11"/>
  <c r="I46" i="11"/>
  <c r="J46" i="11"/>
  <c r="L46" i="11"/>
  <c r="K46" i="11"/>
  <c r="H46" i="11"/>
  <c r="G45" i="11"/>
  <c r="I45" i="11"/>
  <c r="J45" i="11"/>
  <c r="K45" i="11"/>
  <c r="G44" i="11"/>
  <c r="I44" i="11"/>
  <c r="J44" i="11"/>
  <c r="K44" i="11"/>
  <c r="G43" i="11"/>
  <c r="I43" i="11"/>
  <c r="J43" i="11"/>
  <c r="K43" i="11"/>
  <c r="G42" i="11"/>
  <c r="I42" i="11"/>
  <c r="J42" i="11"/>
  <c r="K42" i="11"/>
  <c r="G41" i="11"/>
  <c r="I41" i="11"/>
  <c r="J41" i="11"/>
  <c r="K41" i="11"/>
  <c r="G40" i="11"/>
  <c r="I40" i="11"/>
  <c r="J40" i="11"/>
  <c r="K40" i="11"/>
  <c r="I39" i="11"/>
  <c r="J39" i="11"/>
  <c r="L39" i="11"/>
  <c r="K39" i="11"/>
  <c r="H39" i="11"/>
  <c r="G38" i="11"/>
  <c r="I38" i="11"/>
  <c r="J38" i="11"/>
  <c r="K38" i="11"/>
  <c r="G37" i="11"/>
  <c r="I37" i="11"/>
  <c r="J37" i="11"/>
  <c r="K37" i="11"/>
  <c r="G36" i="11"/>
  <c r="I36" i="11"/>
  <c r="J36" i="11"/>
  <c r="K36" i="11"/>
  <c r="G35" i="11"/>
  <c r="I35" i="11"/>
  <c r="J35" i="11"/>
  <c r="K35" i="11"/>
  <c r="G34" i="11"/>
  <c r="I34" i="11"/>
  <c r="J34" i="11"/>
  <c r="K34" i="11"/>
  <c r="I33" i="11"/>
  <c r="J33" i="11"/>
  <c r="L33" i="11"/>
  <c r="K33" i="11"/>
  <c r="H33" i="11"/>
  <c r="G32" i="11"/>
  <c r="I32" i="11"/>
  <c r="J32" i="11"/>
  <c r="K32" i="11"/>
  <c r="G31" i="11"/>
  <c r="I31" i="11"/>
  <c r="J31" i="11"/>
  <c r="K31" i="11"/>
  <c r="G30" i="11"/>
  <c r="I30" i="11"/>
  <c r="J30" i="11"/>
  <c r="K30" i="11"/>
  <c r="G29" i="11"/>
  <c r="I29" i="11"/>
  <c r="J29" i="11"/>
  <c r="K29" i="11"/>
  <c r="I28" i="11"/>
  <c r="J28" i="11"/>
  <c r="L28" i="11"/>
  <c r="K28" i="11"/>
  <c r="H28" i="11"/>
  <c r="G27" i="11"/>
  <c r="I27" i="11"/>
  <c r="J27" i="11"/>
  <c r="K27" i="11"/>
  <c r="G26" i="11"/>
  <c r="I26" i="11"/>
  <c r="J26" i="11"/>
  <c r="K26" i="11"/>
  <c r="G25" i="11"/>
  <c r="I25" i="11"/>
  <c r="J25" i="11"/>
  <c r="K25" i="11"/>
  <c r="G24" i="11"/>
  <c r="I24" i="11"/>
  <c r="J24" i="11"/>
  <c r="K24" i="11"/>
  <c r="G23" i="11"/>
  <c r="I23" i="11"/>
  <c r="J23" i="11"/>
  <c r="K23" i="11"/>
  <c r="G22" i="11"/>
  <c r="I22" i="11"/>
  <c r="J22" i="11"/>
  <c r="K22" i="11"/>
  <c r="I21" i="11"/>
  <c r="J21" i="11"/>
  <c r="L21" i="11"/>
  <c r="K21" i="11"/>
  <c r="H21" i="11"/>
  <c r="G20" i="11"/>
  <c r="I20" i="11"/>
  <c r="J20" i="11"/>
  <c r="K20" i="11"/>
  <c r="G19" i="11"/>
  <c r="I19" i="11"/>
  <c r="J19" i="11"/>
  <c r="K19" i="11"/>
  <c r="G18" i="11"/>
  <c r="I18" i="11"/>
  <c r="J18" i="11"/>
  <c r="K18" i="11"/>
  <c r="G17" i="11"/>
  <c r="I17" i="11"/>
  <c r="J17" i="11"/>
  <c r="K17" i="11"/>
  <c r="G16" i="11"/>
  <c r="I16" i="11"/>
  <c r="J16" i="11"/>
  <c r="K16" i="11"/>
  <c r="G15" i="11"/>
  <c r="I15" i="11"/>
  <c r="J15" i="11"/>
  <c r="K15" i="11"/>
  <c r="I14" i="11"/>
  <c r="J14" i="11"/>
  <c r="L14" i="11"/>
  <c r="K14" i="11"/>
  <c r="H14" i="11"/>
  <c r="G13" i="11"/>
  <c r="I13" i="11"/>
  <c r="J13" i="11"/>
  <c r="K13" i="11"/>
  <c r="G12" i="11"/>
  <c r="I12" i="11"/>
  <c r="J12" i="11"/>
  <c r="K12" i="11"/>
  <c r="G11" i="11"/>
  <c r="I11" i="11"/>
  <c r="J11" i="11"/>
  <c r="K11" i="11"/>
  <c r="G10" i="11"/>
  <c r="I10" i="11"/>
  <c r="J10" i="11"/>
  <c r="K10" i="11"/>
  <c r="G9" i="11"/>
  <c r="I9" i="11"/>
  <c r="J9" i="11"/>
  <c r="K9" i="11"/>
  <c r="I8" i="11"/>
  <c r="J8" i="11"/>
  <c r="L8" i="11"/>
  <c r="K8" i="11"/>
  <c r="H8" i="11"/>
  <c r="E43" i="4"/>
  <c r="E44" i="4"/>
  <c r="E45" i="4"/>
  <c r="E46" i="4"/>
  <c r="E47" i="4"/>
  <c r="E48" i="4"/>
  <c r="E49" i="4"/>
  <c r="E35" i="4"/>
  <c r="E36" i="4"/>
  <c r="E37" i="4"/>
  <c r="E38" i="4"/>
  <c r="E39" i="4"/>
  <c r="E40" i="4"/>
  <c r="E41" i="4"/>
  <c r="E27" i="4"/>
  <c r="E28" i="4"/>
  <c r="E29" i="4"/>
  <c r="E30" i="4"/>
  <c r="E31" i="4"/>
  <c r="E32" i="4"/>
  <c r="E33" i="4"/>
  <c r="E11" i="4"/>
  <c r="E12" i="4"/>
  <c r="E13" i="4"/>
  <c r="E14" i="4"/>
  <c r="E15" i="4"/>
  <c r="E16" i="4"/>
  <c r="E17" i="4"/>
  <c r="E52" i="4"/>
  <c r="D49" i="4"/>
  <c r="D41" i="4"/>
  <c r="D33" i="4"/>
  <c r="E19" i="4"/>
  <c r="E20" i="4"/>
  <c r="E21" i="4"/>
  <c r="E22" i="4"/>
  <c r="E23" i="4"/>
  <c r="E24" i="4"/>
  <c r="E25" i="4"/>
  <c r="D25" i="4"/>
  <c r="D17" i="4"/>
  <c r="L27" i="10"/>
  <c r="L28" i="10"/>
  <c r="L29" i="10"/>
  <c r="L21" i="10"/>
  <c r="L23" i="10"/>
  <c r="L24" i="10"/>
  <c r="L25" i="10"/>
  <c r="L13" i="10"/>
  <c r="L14" i="10"/>
  <c r="L15" i="10"/>
  <c r="L16" i="10"/>
  <c r="L17" i="10"/>
  <c r="L19" i="10"/>
  <c r="L7" i="10"/>
  <c r="L8" i="10"/>
  <c r="L9" i="10"/>
  <c r="L10" i="10"/>
  <c r="L11" i="10"/>
  <c r="L30" i="10"/>
  <c r="L32" i="10"/>
  <c r="D4" i="5"/>
  <c r="D54" i="5"/>
  <c r="D53" i="5"/>
  <c r="D52" i="5"/>
  <c r="D51" i="5"/>
  <c r="D50" i="5"/>
  <c r="D49" i="5"/>
  <c r="D46" i="5"/>
  <c r="D45" i="5"/>
  <c r="D44" i="5"/>
  <c r="D43" i="5"/>
  <c r="D42" i="5"/>
  <c r="D41" i="5"/>
  <c r="D38" i="5"/>
  <c r="D37" i="5"/>
  <c r="D36" i="5"/>
  <c r="D35" i="5"/>
  <c r="D34" i="5"/>
  <c r="D33" i="5"/>
  <c r="D30" i="5"/>
  <c r="D29" i="5"/>
  <c r="D28" i="5"/>
  <c r="D27" i="5"/>
  <c r="D26" i="5"/>
  <c r="D25" i="5"/>
  <c r="D22" i="5"/>
  <c r="D21" i="5"/>
  <c r="D20" i="5"/>
  <c r="D19" i="5"/>
  <c r="D18" i="5"/>
  <c r="D17" i="5"/>
  <c r="D10" i="5"/>
  <c r="D11" i="5"/>
  <c r="D12" i="5"/>
  <c r="D13" i="5"/>
  <c r="D14" i="5"/>
  <c r="D9" i="5"/>
  <c r="D55" i="5"/>
  <c r="D47" i="5"/>
  <c r="D39" i="5"/>
  <c r="D31" i="5"/>
  <c r="D23" i="5"/>
  <c r="D15" i="5"/>
  <c r="G48" i="9"/>
  <c r="D30" i="9"/>
  <c r="F30" i="9"/>
  <c r="G30" i="9"/>
  <c r="H30" i="9"/>
  <c r="I30" i="9"/>
  <c r="Z30" i="9"/>
  <c r="D33" i="9"/>
  <c r="E33" i="9"/>
  <c r="Z33" i="9"/>
  <c r="Z29" i="9"/>
  <c r="D27" i="9"/>
  <c r="E27" i="9"/>
  <c r="F27" i="9"/>
  <c r="G27" i="9"/>
  <c r="H27" i="9"/>
  <c r="I27" i="9"/>
  <c r="J27" i="9"/>
  <c r="K27" i="9"/>
  <c r="Z27" i="9"/>
  <c r="D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Z28" i="9"/>
  <c r="Z26" i="9"/>
  <c r="Z19" i="9"/>
  <c r="D20" i="9"/>
  <c r="E20" i="9"/>
  <c r="Z20" i="9"/>
  <c r="D21" i="9"/>
  <c r="E21" i="9"/>
  <c r="Z21" i="9"/>
  <c r="D22" i="9"/>
  <c r="G22" i="9"/>
  <c r="Z22" i="9"/>
  <c r="D23" i="9"/>
  <c r="E23" i="9"/>
  <c r="Z23" i="9"/>
  <c r="Z24" i="9"/>
  <c r="T25" i="9"/>
  <c r="U25" i="9"/>
  <c r="V25" i="9"/>
  <c r="W25" i="9"/>
  <c r="X25" i="9"/>
  <c r="Z25" i="9"/>
  <c r="Z18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Z8" i="9"/>
  <c r="Z9" i="9"/>
  <c r="Z10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Z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Z13" i="9"/>
  <c r="D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Z14" i="9"/>
  <c r="D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Z15" i="9"/>
  <c r="D16" i="9"/>
  <c r="E16" i="9"/>
  <c r="F16" i="9"/>
  <c r="G16" i="9"/>
  <c r="H16" i="9"/>
  <c r="I16" i="9"/>
  <c r="J16" i="9"/>
  <c r="K16" i="9"/>
  <c r="Z16" i="9"/>
  <c r="D17" i="9"/>
  <c r="E17" i="9"/>
  <c r="F17" i="9"/>
  <c r="G17" i="9"/>
  <c r="H17" i="9"/>
  <c r="I17" i="9"/>
  <c r="J17" i="9"/>
  <c r="K17" i="9"/>
  <c r="Z17" i="9"/>
  <c r="Z6" i="9"/>
  <c r="Z34" i="9"/>
  <c r="Z36" i="9"/>
  <c r="AA34" i="9"/>
  <c r="D32" i="9"/>
  <c r="E32" i="9"/>
  <c r="D31" i="9"/>
  <c r="J31" i="9"/>
  <c r="I31" i="9"/>
  <c r="H31" i="9"/>
  <c r="G31" i="9"/>
  <c r="F31" i="9"/>
  <c r="J30" i="9"/>
  <c r="AA29" i="9"/>
  <c r="AA26" i="9"/>
  <c r="D19" i="9"/>
  <c r="AA18" i="9"/>
  <c r="AA6" i="9"/>
  <c r="C6" i="9"/>
  <c r="G41" i="6"/>
  <c r="G42" i="6"/>
  <c r="G43" i="6"/>
  <c r="G44" i="6"/>
  <c r="G45" i="6"/>
  <c r="G46" i="6"/>
  <c r="G47" i="6"/>
  <c r="G48" i="6"/>
  <c r="D30" i="6"/>
  <c r="F30" i="6"/>
  <c r="G30" i="6"/>
  <c r="H30" i="6"/>
  <c r="I30" i="6"/>
  <c r="Z30" i="6"/>
  <c r="D33" i="6"/>
  <c r="E33" i="6"/>
  <c r="Z33" i="6"/>
  <c r="Z29" i="6"/>
  <c r="D27" i="6"/>
  <c r="E27" i="6"/>
  <c r="F27" i="6"/>
  <c r="G27" i="6"/>
  <c r="H27" i="6"/>
  <c r="I27" i="6"/>
  <c r="J27" i="6"/>
  <c r="K27" i="6"/>
  <c r="Z27" i="6"/>
  <c r="D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Z28" i="6"/>
  <c r="Z26" i="6"/>
  <c r="Z19" i="6"/>
  <c r="D20" i="6"/>
  <c r="E20" i="6"/>
  <c r="Z20" i="6"/>
  <c r="D21" i="6"/>
  <c r="E21" i="6"/>
  <c r="Z21" i="6"/>
  <c r="D22" i="6"/>
  <c r="G22" i="6"/>
  <c r="Z22" i="6"/>
  <c r="D23" i="6"/>
  <c r="E23" i="6"/>
  <c r="Z23" i="6"/>
  <c r="Z24" i="6"/>
  <c r="T25" i="6"/>
  <c r="U25" i="6"/>
  <c r="V25" i="6"/>
  <c r="W25" i="6"/>
  <c r="X25" i="6"/>
  <c r="Z25" i="6"/>
  <c r="Z18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Z8" i="6"/>
  <c r="Z9" i="6"/>
  <c r="Z10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Z12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Z13" i="6"/>
  <c r="D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Z14" i="6"/>
  <c r="D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Z15" i="6"/>
  <c r="D16" i="6"/>
  <c r="E16" i="6"/>
  <c r="F16" i="6"/>
  <c r="G16" i="6"/>
  <c r="H16" i="6"/>
  <c r="I16" i="6"/>
  <c r="J16" i="6"/>
  <c r="K16" i="6"/>
  <c r="Z16" i="6"/>
  <c r="D17" i="6"/>
  <c r="E17" i="6"/>
  <c r="F17" i="6"/>
  <c r="G17" i="6"/>
  <c r="H17" i="6"/>
  <c r="I17" i="6"/>
  <c r="J17" i="6"/>
  <c r="K17" i="6"/>
  <c r="Z17" i="6"/>
  <c r="Z6" i="6"/>
  <c r="Z34" i="6"/>
  <c r="Z36" i="6"/>
  <c r="AA34" i="6"/>
  <c r="D32" i="6"/>
  <c r="E32" i="6"/>
  <c r="D31" i="6"/>
  <c r="J31" i="6"/>
  <c r="I31" i="6"/>
  <c r="H31" i="6"/>
  <c r="G31" i="6"/>
  <c r="F31" i="6"/>
  <c r="J30" i="6"/>
  <c r="AA29" i="6"/>
  <c r="AA26" i="6"/>
  <c r="D19" i="6"/>
  <c r="AA18" i="6"/>
  <c r="AA6" i="6"/>
  <c r="C6" i="6"/>
  <c r="E5" i="4"/>
  <c r="E6" i="4"/>
  <c r="Q28" i="1"/>
  <c r="Q36" i="1"/>
  <c r="Q44" i="1"/>
  <c r="Q50" i="1"/>
  <c r="Q57" i="1"/>
  <c r="Q64" i="1"/>
  <c r="Q71" i="1"/>
  <c r="Q76" i="1"/>
  <c r="Q83" i="1"/>
  <c r="Q89" i="1"/>
  <c r="Q96" i="1"/>
  <c r="Q103" i="1"/>
  <c r="Q110" i="1"/>
  <c r="Q117" i="1"/>
  <c r="Q125" i="1"/>
  <c r="Q133" i="1"/>
  <c r="Q139" i="1"/>
  <c r="Q145" i="1"/>
  <c r="Q150" i="1"/>
  <c r="Q156" i="1"/>
  <c r="Q163" i="1"/>
  <c r="Q169" i="1"/>
  <c r="Q174" i="1"/>
  <c r="Q181" i="1"/>
  <c r="Q187" i="1"/>
  <c r="Q197" i="1"/>
  <c r="Q202" i="1"/>
  <c r="Q209" i="1"/>
  <c r="Q215" i="1"/>
  <c r="Q216" i="1"/>
  <c r="R28" i="1"/>
  <c r="R36" i="1"/>
  <c r="R44" i="1"/>
  <c r="R50" i="1"/>
  <c r="R57" i="1"/>
  <c r="R64" i="1"/>
  <c r="R71" i="1"/>
  <c r="R76" i="1"/>
  <c r="R83" i="1"/>
  <c r="R89" i="1"/>
  <c r="R96" i="1"/>
  <c r="R103" i="1"/>
  <c r="R110" i="1"/>
  <c r="R117" i="1"/>
  <c r="R125" i="1"/>
  <c r="R133" i="1"/>
  <c r="R139" i="1"/>
  <c r="R145" i="1"/>
  <c r="R150" i="1"/>
  <c r="R156" i="1"/>
  <c r="R163" i="1"/>
  <c r="R169" i="1"/>
  <c r="R174" i="1"/>
  <c r="R181" i="1"/>
  <c r="R187" i="1"/>
  <c r="R197" i="1"/>
  <c r="R202" i="1"/>
  <c r="R209" i="1"/>
  <c r="R215" i="1"/>
  <c r="R216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2" i="1"/>
  <c r="S53" i="1"/>
  <c r="S54" i="1"/>
  <c r="S55" i="1"/>
  <c r="S56" i="1"/>
  <c r="S57" i="1"/>
  <c r="S59" i="1"/>
  <c r="S60" i="1"/>
  <c r="S61" i="1"/>
  <c r="S62" i="1"/>
  <c r="S63" i="1"/>
  <c r="S64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1" i="1"/>
  <c r="S92" i="1"/>
  <c r="S93" i="1"/>
  <c r="S94" i="1"/>
  <c r="S95" i="1"/>
  <c r="S96" i="1"/>
  <c r="S98" i="1"/>
  <c r="S99" i="1"/>
  <c r="S100" i="1"/>
  <c r="S101" i="1"/>
  <c r="S102" i="1"/>
  <c r="S103" i="1"/>
  <c r="S90" i="1"/>
  <c r="S110" i="1"/>
  <c r="S111" i="1"/>
  <c r="S112" i="1"/>
  <c r="S113" i="1"/>
  <c r="S114" i="1"/>
  <c r="S115" i="1"/>
  <c r="S116" i="1"/>
  <c r="S117" i="1"/>
  <c r="S119" i="1"/>
  <c r="S120" i="1"/>
  <c r="S121" i="1"/>
  <c r="S122" i="1"/>
  <c r="S123" i="1"/>
  <c r="S124" i="1"/>
  <c r="S125" i="1"/>
  <c r="S127" i="1"/>
  <c r="S128" i="1"/>
  <c r="S129" i="1"/>
  <c r="S130" i="1"/>
  <c r="S131" i="1"/>
  <c r="S132" i="1"/>
  <c r="S133" i="1"/>
  <c r="S135" i="1"/>
  <c r="S136" i="1"/>
  <c r="S137" i="1"/>
  <c r="S138" i="1"/>
  <c r="S139" i="1"/>
  <c r="S141" i="1"/>
  <c r="S142" i="1"/>
  <c r="S143" i="1"/>
  <c r="S144" i="1"/>
  <c r="S145" i="1"/>
  <c r="S146" i="1"/>
  <c r="S147" i="1"/>
  <c r="S148" i="1"/>
  <c r="S149" i="1"/>
  <c r="S150" i="1"/>
  <c r="S152" i="1"/>
  <c r="S153" i="1"/>
  <c r="S154" i="1"/>
  <c r="S155" i="1"/>
  <c r="S156" i="1"/>
  <c r="S151" i="1"/>
  <c r="S163" i="1"/>
  <c r="S165" i="1"/>
  <c r="S166" i="1"/>
  <c r="S167" i="1"/>
  <c r="S168" i="1"/>
  <c r="S169" i="1"/>
  <c r="S171" i="1"/>
  <c r="S172" i="1"/>
  <c r="S173" i="1"/>
  <c r="S174" i="1"/>
  <c r="S176" i="1"/>
  <c r="S177" i="1"/>
  <c r="S178" i="1"/>
  <c r="S179" i="1"/>
  <c r="S180" i="1"/>
  <c r="S181" i="1"/>
  <c r="S164" i="1"/>
  <c r="S187" i="1"/>
  <c r="S194" i="1"/>
  <c r="S195" i="1"/>
  <c r="S196" i="1"/>
  <c r="S197" i="1"/>
  <c r="S199" i="1"/>
  <c r="S200" i="1"/>
  <c r="S201" i="1"/>
  <c r="S202" i="1"/>
  <c r="S204" i="1"/>
  <c r="S205" i="1"/>
  <c r="S206" i="1"/>
  <c r="S207" i="1"/>
  <c r="S208" i="1"/>
  <c r="S209" i="1"/>
  <c r="S211" i="1"/>
  <c r="S212" i="1"/>
  <c r="S213" i="1"/>
  <c r="S214" i="1"/>
  <c r="S215" i="1"/>
  <c r="S216" i="1"/>
  <c r="P28" i="1"/>
  <c r="P36" i="1"/>
  <c r="P44" i="1"/>
  <c r="P50" i="1"/>
  <c r="P57" i="1"/>
  <c r="P64" i="1"/>
  <c r="P71" i="1"/>
  <c r="P76" i="1"/>
  <c r="P83" i="1"/>
  <c r="P89" i="1"/>
  <c r="P96" i="1"/>
  <c r="P103" i="1"/>
  <c r="P110" i="1"/>
  <c r="P117" i="1"/>
  <c r="P125" i="1"/>
  <c r="P133" i="1"/>
  <c r="P139" i="1"/>
  <c r="P145" i="1"/>
  <c r="P150" i="1"/>
  <c r="P156" i="1"/>
  <c r="P163" i="1"/>
  <c r="P169" i="1"/>
  <c r="P174" i="1"/>
  <c r="P181" i="1"/>
  <c r="P187" i="1"/>
  <c r="P197" i="1"/>
  <c r="P202" i="1"/>
  <c r="P215" i="1"/>
  <c r="P216" i="1"/>
  <c r="S65" i="1"/>
  <c r="S58" i="1"/>
  <c r="S210" i="1"/>
  <c r="S203" i="1"/>
  <c r="S198" i="1"/>
  <c r="S193" i="1"/>
  <c r="S183" i="1"/>
  <c r="S184" i="1"/>
  <c r="S185" i="1"/>
  <c r="S186" i="1"/>
  <c r="S182" i="1"/>
  <c r="S175" i="1"/>
  <c r="S170" i="1"/>
  <c r="S158" i="1"/>
  <c r="S159" i="1"/>
  <c r="S160" i="1"/>
  <c r="S161" i="1"/>
  <c r="S162" i="1"/>
  <c r="S157" i="1"/>
  <c r="S134" i="1"/>
  <c r="S126" i="1"/>
  <c r="S105" i="1"/>
  <c r="S106" i="1"/>
  <c r="S107" i="1"/>
  <c r="S108" i="1"/>
  <c r="S109" i="1"/>
  <c r="S104" i="1"/>
  <c r="S97" i="1"/>
  <c r="E217" i="1"/>
  <c r="H215" i="1"/>
  <c r="L210" i="1"/>
  <c r="M210" i="1"/>
  <c r="L212" i="1"/>
  <c r="M212" i="1"/>
  <c r="L213" i="1"/>
  <c r="M213" i="1"/>
  <c r="L214" i="1"/>
  <c r="M214" i="1"/>
  <c r="L211" i="1"/>
  <c r="M211" i="1"/>
  <c r="H209" i="1"/>
  <c r="L203" i="1"/>
  <c r="M203" i="1"/>
  <c r="L205" i="1"/>
  <c r="M205" i="1"/>
  <c r="L206" i="1"/>
  <c r="M206" i="1"/>
  <c r="L207" i="1"/>
  <c r="M207" i="1"/>
  <c r="L208" i="1"/>
  <c r="M208" i="1"/>
  <c r="L200" i="1"/>
  <c r="M200" i="1"/>
  <c r="H202" i="1"/>
  <c r="L198" i="1"/>
  <c r="M198" i="1"/>
  <c r="L201" i="1"/>
  <c r="M201" i="1"/>
  <c r="L196" i="1"/>
  <c r="M196" i="1"/>
  <c r="H197" i="1"/>
  <c r="L193" i="1"/>
  <c r="M193" i="1"/>
  <c r="L195" i="1"/>
  <c r="M195" i="1"/>
  <c r="H192" i="1"/>
  <c r="H187" i="1"/>
  <c r="L183" i="1"/>
  <c r="M183" i="1"/>
  <c r="L182" i="1"/>
  <c r="M182" i="1"/>
  <c r="L185" i="1"/>
  <c r="M185" i="1"/>
  <c r="L180" i="1"/>
  <c r="M180" i="1"/>
  <c r="L178" i="1"/>
  <c r="M178" i="1"/>
  <c r="L176" i="1"/>
  <c r="M176" i="1"/>
  <c r="L175" i="1"/>
  <c r="M175" i="1"/>
  <c r="L177" i="1"/>
  <c r="M177" i="1"/>
  <c r="L179" i="1"/>
  <c r="M179" i="1"/>
  <c r="L172" i="1"/>
  <c r="M172" i="1"/>
  <c r="L173" i="1"/>
  <c r="M173" i="1"/>
  <c r="H174" i="1"/>
  <c r="L170" i="1"/>
  <c r="M170" i="1"/>
  <c r="H169" i="1"/>
  <c r="L159" i="1"/>
  <c r="M159" i="1"/>
  <c r="H163" i="1"/>
  <c r="L157" i="1"/>
  <c r="M157" i="1"/>
  <c r="L161" i="1"/>
  <c r="M161" i="1"/>
  <c r="L134" i="1"/>
  <c r="M134" i="1"/>
  <c r="L137" i="1"/>
  <c r="M137" i="1"/>
  <c r="L132" i="1"/>
  <c r="M132" i="1"/>
  <c r="H133" i="1"/>
  <c r="L126" i="1"/>
  <c r="M126" i="1"/>
  <c r="L128" i="1"/>
  <c r="M128" i="1"/>
  <c r="L130" i="1"/>
  <c r="M130" i="1"/>
  <c r="H125" i="1"/>
  <c r="H117" i="1"/>
  <c r="L104" i="1"/>
  <c r="M104" i="1"/>
  <c r="L97" i="1"/>
  <c r="M97" i="1"/>
  <c r="L100" i="1"/>
  <c r="M100" i="1"/>
  <c r="L102" i="1"/>
  <c r="M102" i="1"/>
  <c r="H103" i="1"/>
  <c r="H96" i="1"/>
  <c r="H89" i="1"/>
  <c r="H83" i="1"/>
  <c r="H76" i="1"/>
  <c r="L67" i="1"/>
  <c r="M67" i="1"/>
  <c r="L65" i="1"/>
  <c r="M65" i="1"/>
  <c r="L69" i="1"/>
  <c r="M69" i="1"/>
  <c r="L58" i="1"/>
  <c r="M58" i="1"/>
  <c r="H57" i="1"/>
  <c r="H50" i="1"/>
  <c r="H44" i="1"/>
  <c r="H36" i="1"/>
  <c r="H28" i="1"/>
  <c r="J174" i="2"/>
  <c r="J168" i="2"/>
  <c r="J164" i="2"/>
  <c r="J160" i="2"/>
  <c r="J156" i="2"/>
  <c r="J151" i="2"/>
  <c r="J145" i="2"/>
  <c r="J141" i="2"/>
  <c r="J136" i="2"/>
  <c r="J130" i="2"/>
  <c r="J125" i="2"/>
  <c r="J121" i="2"/>
  <c r="J116" i="2"/>
  <c r="J111" i="2"/>
  <c r="J104" i="2"/>
  <c r="J97" i="2"/>
  <c r="J91" i="2"/>
  <c r="J85" i="2"/>
  <c r="J79" i="2"/>
  <c r="J73" i="2"/>
  <c r="J68" i="2"/>
  <c r="J62" i="2"/>
  <c r="J58" i="2"/>
  <c r="J52" i="2"/>
  <c r="J46" i="2"/>
  <c r="J40" i="2"/>
  <c r="J35" i="2"/>
  <c r="J28" i="2"/>
  <c r="J21" i="2"/>
  <c r="J15" i="2"/>
  <c r="J14" i="2"/>
  <c r="L186" i="1"/>
  <c r="M186" i="1"/>
  <c r="L184" i="1"/>
  <c r="M184" i="1"/>
  <c r="H64" i="1"/>
  <c r="L63" i="1"/>
  <c r="M63" i="1"/>
  <c r="L62" i="1"/>
  <c r="M62" i="1"/>
  <c r="L61" i="1"/>
  <c r="M61" i="1"/>
  <c r="L60" i="1"/>
  <c r="M60" i="1"/>
  <c r="L70" i="1"/>
  <c r="M70" i="1"/>
  <c r="L68" i="1"/>
  <c r="M68" i="1"/>
  <c r="L103" i="1"/>
  <c r="M103" i="1"/>
  <c r="L101" i="1"/>
  <c r="M101" i="1"/>
  <c r="L99" i="1"/>
  <c r="M99" i="1"/>
  <c r="H110" i="1"/>
  <c r="L109" i="1"/>
  <c r="M109" i="1"/>
  <c r="L108" i="1"/>
  <c r="M108" i="1"/>
  <c r="L107" i="1"/>
  <c r="M107" i="1"/>
  <c r="L106" i="1"/>
  <c r="M106" i="1"/>
  <c r="L131" i="1"/>
  <c r="M131" i="1"/>
  <c r="L129" i="1"/>
  <c r="M129" i="1"/>
  <c r="L135" i="1"/>
  <c r="M135" i="1"/>
  <c r="H139" i="1"/>
  <c r="L138" i="1"/>
  <c r="M138" i="1"/>
  <c r="L136" i="1"/>
  <c r="M136" i="1"/>
  <c r="H145" i="1"/>
  <c r="H150" i="1"/>
  <c r="H156" i="1"/>
  <c r="L158" i="1"/>
  <c r="M158" i="1"/>
  <c r="L162" i="1"/>
  <c r="M162" i="1"/>
  <c r="L160" i="1"/>
  <c r="M160" i="1"/>
  <c r="H181" i="1"/>
  <c r="L59" i="1"/>
  <c r="M59" i="1"/>
  <c r="L98" i="1"/>
  <c r="M98" i="1"/>
  <c r="L187" i="1"/>
  <c r="M187" i="1"/>
  <c r="L215" i="1"/>
  <c r="M215" i="1"/>
  <c r="L181" i="1"/>
  <c r="M181" i="1"/>
  <c r="H71" i="1"/>
  <c r="H216" i="1"/>
  <c r="L139" i="1"/>
  <c r="M139" i="1"/>
  <c r="L64" i="1"/>
  <c r="M64" i="1"/>
  <c r="L171" i="1"/>
  <c r="M171" i="1"/>
  <c r="L174" i="1"/>
  <c r="M174" i="1"/>
  <c r="L110" i="1"/>
  <c r="M110" i="1"/>
  <c r="L105" i="1"/>
  <c r="M105" i="1"/>
  <c r="L202" i="1"/>
  <c r="M202" i="1"/>
  <c r="L199" i="1"/>
  <c r="M199" i="1"/>
  <c r="L194" i="1"/>
  <c r="M194" i="1"/>
  <c r="L197" i="1"/>
  <c r="M197" i="1"/>
  <c r="L204" i="1"/>
  <c r="M204" i="1"/>
  <c r="L209" i="1"/>
  <c r="M209" i="1"/>
  <c r="L127" i="1"/>
  <c r="M127" i="1"/>
  <c r="L133" i="1"/>
  <c r="M133" i="1"/>
  <c r="L66" i="1"/>
  <c r="M66" i="1"/>
  <c r="L71" i="1"/>
  <c r="M71" i="1"/>
  <c r="X215" i="1"/>
  <c r="S51" i="1"/>
  <c r="S118" i="1"/>
  <c r="S188" i="1"/>
  <c r="S189" i="1"/>
  <c r="S190" i="1"/>
  <c r="S191" i="1"/>
  <c r="L24" i="1"/>
  <c r="L25" i="1"/>
  <c r="M25" i="1"/>
  <c r="L26" i="1"/>
  <c r="M26" i="1"/>
  <c r="L27" i="1"/>
  <c r="M27" i="1"/>
  <c r="L31" i="1"/>
  <c r="L32" i="1"/>
  <c r="L33" i="1"/>
  <c r="L34" i="1"/>
  <c r="L35" i="1"/>
  <c r="L38" i="1"/>
  <c r="L39" i="1"/>
  <c r="L40" i="1"/>
  <c r="L41" i="1"/>
  <c r="L42" i="1"/>
  <c r="L43" i="1"/>
  <c r="L46" i="1"/>
  <c r="L47" i="1"/>
  <c r="L48" i="1"/>
  <c r="L49" i="1"/>
  <c r="L52" i="1"/>
  <c r="L53" i="1"/>
  <c r="L54" i="1"/>
  <c r="L55" i="1"/>
  <c r="L56" i="1"/>
  <c r="L74" i="1"/>
  <c r="L75" i="1"/>
  <c r="L78" i="1"/>
  <c r="L79" i="1"/>
  <c r="L80" i="1"/>
  <c r="L81" i="1"/>
  <c r="L82" i="1"/>
  <c r="L85" i="1"/>
  <c r="L86" i="1"/>
  <c r="L87" i="1"/>
  <c r="L88" i="1"/>
  <c r="L91" i="1"/>
  <c r="L92" i="1"/>
  <c r="L93" i="1"/>
  <c r="L94" i="1"/>
  <c r="L95" i="1"/>
  <c r="L112" i="1"/>
  <c r="L113" i="1"/>
  <c r="L114" i="1"/>
  <c r="L115" i="1"/>
  <c r="L116" i="1"/>
  <c r="L119" i="1"/>
  <c r="L120" i="1"/>
  <c r="L121" i="1"/>
  <c r="L122" i="1"/>
  <c r="L123" i="1"/>
  <c r="L124" i="1"/>
  <c r="L141" i="1"/>
  <c r="L142" i="1"/>
  <c r="L143" i="1"/>
  <c r="L144" i="1"/>
  <c r="L147" i="1"/>
  <c r="L148" i="1"/>
  <c r="L149" i="1"/>
  <c r="L152" i="1"/>
  <c r="L153" i="1"/>
  <c r="L154" i="1"/>
  <c r="L155" i="1"/>
  <c r="L165" i="1"/>
  <c r="L166" i="1"/>
  <c r="L167" i="1"/>
  <c r="L168" i="1"/>
  <c r="L189" i="1"/>
  <c r="L190" i="1"/>
  <c r="L191" i="1"/>
  <c r="L73" i="1"/>
  <c r="L30" i="1"/>
  <c r="L156" i="1"/>
  <c r="M156" i="1"/>
  <c r="L125" i="1"/>
  <c r="M125" i="1"/>
  <c r="L96" i="1"/>
  <c r="M96" i="1"/>
  <c r="L57" i="1"/>
  <c r="M57" i="1"/>
  <c r="L169" i="1"/>
  <c r="M169" i="1"/>
  <c r="M190" i="1"/>
  <c r="X190" i="1"/>
  <c r="M167" i="1"/>
  <c r="X167" i="1"/>
  <c r="M165" i="1"/>
  <c r="X165" i="1"/>
  <c r="M154" i="1"/>
  <c r="X154" i="1"/>
  <c r="M152" i="1"/>
  <c r="X152" i="1"/>
  <c r="M148" i="1"/>
  <c r="X148" i="1"/>
  <c r="M144" i="1"/>
  <c r="X144" i="1"/>
  <c r="M142" i="1"/>
  <c r="X142" i="1"/>
  <c r="M124" i="1"/>
  <c r="X124" i="1"/>
  <c r="M122" i="1"/>
  <c r="X122" i="1"/>
  <c r="M120" i="1"/>
  <c r="X120" i="1"/>
  <c r="M116" i="1"/>
  <c r="X116" i="1"/>
  <c r="M114" i="1"/>
  <c r="X114" i="1"/>
  <c r="M112" i="1"/>
  <c r="X112" i="1"/>
  <c r="M94" i="1"/>
  <c r="X94" i="1"/>
  <c r="M92" i="1"/>
  <c r="X92" i="1"/>
  <c r="M88" i="1"/>
  <c r="X88" i="1"/>
  <c r="M86" i="1"/>
  <c r="X86" i="1"/>
  <c r="M82" i="1"/>
  <c r="X82" i="1"/>
  <c r="M80" i="1"/>
  <c r="X80" i="1"/>
  <c r="M78" i="1"/>
  <c r="X78" i="1"/>
  <c r="M75" i="1"/>
  <c r="X75" i="1"/>
  <c r="M73" i="1"/>
  <c r="X73" i="1"/>
  <c r="M56" i="1"/>
  <c r="X56" i="1"/>
  <c r="M54" i="1"/>
  <c r="X54" i="1"/>
  <c r="M52" i="1"/>
  <c r="X52" i="1"/>
  <c r="M48" i="1"/>
  <c r="X48" i="1"/>
  <c r="M46" i="1"/>
  <c r="X46" i="1"/>
  <c r="M42" i="1"/>
  <c r="X42" i="1"/>
  <c r="M40" i="1"/>
  <c r="X40" i="1"/>
  <c r="M38" i="1"/>
  <c r="X38" i="1"/>
  <c r="M191" i="1"/>
  <c r="X191" i="1"/>
  <c r="M189" i="1"/>
  <c r="X189" i="1"/>
  <c r="M168" i="1"/>
  <c r="X168" i="1"/>
  <c r="M166" i="1"/>
  <c r="X166" i="1"/>
  <c r="M155" i="1"/>
  <c r="X155" i="1"/>
  <c r="M153" i="1"/>
  <c r="X153" i="1"/>
  <c r="M149" i="1"/>
  <c r="X149" i="1"/>
  <c r="M147" i="1"/>
  <c r="X147" i="1"/>
  <c r="M143" i="1"/>
  <c r="X143" i="1"/>
  <c r="M141" i="1"/>
  <c r="X141" i="1"/>
  <c r="M123" i="1"/>
  <c r="X123" i="1"/>
  <c r="M121" i="1"/>
  <c r="X121" i="1"/>
  <c r="M119" i="1"/>
  <c r="X119" i="1"/>
  <c r="M115" i="1"/>
  <c r="X115" i="1"/>
  <c r="M113" i="1"/>
  <c r="X113" i="1"/>
  <c r="M95" i="1"/>
  <c r="X95" i="1"/>
  <c r="M93" i="1"/>
  <c r="X93" i="1"/>
  <c r="M91" i="1"/>
  <c r="X91" i="1"/>
  <c r="M87" i="1"/>
  <c r="X87" i="1"/>
  <c r="M85" i="1"/>
  <c r="X85" i="1"/>
  <c r="M81" i="1"/>
  <c r="X81" i="1"/>
  <c r="M79" i="1"/>
  <c r="X79" i="1"/>
  <c r="M74" i="1"/>
  <c r="X74" i="1"/>
  <c r="M55" i="1"/>
  <c r="X55" i="1"/>
  <c r="M53" i="1"/>
  <c r="X53" i="1"/>
  <c r="M49" i="1"/>
  <c r="X49" i="1"/>
  <c r="M47" i="1"/>
  <c r="X47" i="1"/>
  <c r="M43" i="1"/>
  <c r="X43" i="1"/>
  <c r="M41" i="1"/>
  <c r="X41" i="1"/>
  <c r="M39" i="1"/>
  <c r="X39" i="1"/>
  <c r="M35" i="1"/>
  <c r="X35" i="1"/>
  <c r="M34" i="1"/>
  <c r="X34" i="1"/>
  <c r="M33" i="1"/>
  <c r="X33" i="1"/>
  <c r="M32" i="1"/>
  <c r="X32" i="1"/>
  <c r="M31" i="1"/>
  <c r="X31" i="1"/>
  <c r="M30" i="1"/>
  <c r="X30" i="1"/>
  <c r="X27" i="1"/>
  <c r="X25" i="1"/>
  <c r="M24" i="1"/>
  <c r="X24" i="1"/>
  <c r="L23" i="1"/>
  <c r="X23" i="1"/>
  <c r="X26" i="1"/>
  <c r="L164" i="1"/>
  <c r="L188" i="1"/>
  <c r="L146" i="1"/>
  <c r="L150" i="1"/>
  <c r="M150" i="1"/>
  <c r="L90" i="1"/>
  <c r="L51" i="1"/>
  <c r="L28" i="1"/>
  <c r="M28" i="1"/>
  <c r="L22" i="1"/>
  <c r="M22" i="1"/>
  <c r="L151" i="1"/>
  <c r="L163" i="1"/>
  <c r="M163" i="1"/>
  <c r="L111" i="1"/>
  <c r="L117" i="1"/>
  <c r="M117" i="1"/>
  <c r="L77" i="1"/>
  <c r="L83" i="1"/>
  <c r="M83" i="1"/>
  <c r="L72" i="1"/>
  <c r="L76" i="1"/>
  <c r="M76" i="1"/>
  <c r="L145" i="1"/>
  <c r="M145" i="1"/>
  <c r="L140" i="1"/>
  <c r="L118" i="1"/>
  <c r="L84" i="1"/>
  <c r="L89" i="1"/>
  <c r="M89" i="1"/>
  <c r="L45" i="1"/>
  <c r="L50" i="1"/>
  <c r="M50" i="1"/>
  <c r="L37" i="1"/>
  <c r="L44" i="1"/>
  <c r="M44" i="1"/>
  <c r="L29" i="1"/>
  <c r="L36" i="1"/>
  <c r="M36" i="1"/>
  <c r="U21" i="1"/>
  <c r="T21" i="1"/>
  <c r="F14" i="1"/>
  <c r="F13" i="1"/>
  <c r="F12" i="1"/>
  <c r="F11" i="1"/>
  <c r="L216" i="1"/>
  <c r="M216" i="1"/>
  <c r="L192" i="1"/>
  <c r="M192" i="1"/>
  <c r="X187" i="1"/>
  <c r="X50" i="1"/>
  <c r="X139" i="1"/>
  <c r="M140" i="1"/>
  <c r="X140" i="1"/>
  <c r="X83" i="1"/>
  <c r="X163" i="1"/>
  <c r="X110" i="1"/>
  <c r="M164" i="1"/>
  <c r="X164" i="1"/>
  <c r="M29" i="1"/>
  <c r="X29" i="1"/>
  <c r="M37" i="1"/>
  <c r="X37" i="1"/>
  <c r="M45" i="1"/>
  <c r="X45" i="1"/>
  <c r="M84" i="1"/>
  <c r="X84" i="1"/>
  <c r="M118" i="1"/>
  <c r="X118" i="1"/>
  <c r="X145" i="1"/>
  <c r="M72" i="1"/>
  <c r="X72" i="1"/>
  <c r="M77" i="1"/>
  <c r="X77" i="1"/>
  <c r="M111" i="1"/>
  <c r="X111" i="1"/>
  <c r="M151" i="1"/>
  <c r="X151" i="1"/>
  <c r="M51" i="1"/>
  <c r="X51" i="1"/>
  <c r="M90" i="1"/>
  <c r="X90" i="1"/>
  <c r="M146" i="1"/>
  <c r="X146" i="1"/>
  <c r="X44" i="1"/>
  <c r="X89" i="1"/>
  <c r="X76" i="1"/>
  <c r="X117" i="1"/>
  <c r="X71" i="1"/>
  <c r="X150" i="1"/>
  <c r="M188" i="1"/>
  <c r="X188" i="1"/>
  <c r="X36" i="1"/>
  <c r="M23" i="1"/>
  <c r="X28" i="1"/>
</calcChain>
</file>

<file path=xl/comments1.xml><?xml version="1.0" encoding="utf-8"?>
<comments xmlns="http://schemas.openxmlformats.org/spreadsheetml/2006/main">
  <authors>
    <author>Alain Daudrumez</author>
    <author/>
    <author>Alain</author>
    <author>Jorge Arroz</author>
    <author>Windows User</author>
    <author>PC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Silvia Pedro:inserir numero de ordem por ZIPs e nao por escolas</t>
        </r>
      </text>
    </comment>
    <comment ref="B21" authorId="1">
      <text>
        <r>
          <rPr>
            <sz val="14"/>
            <color indexed="8"/>
            <rFont val="Calibri"/>
            <family val="2"/>
            <scheme val="minor"/>
          </rPr>
          <t>Escrever o nome ou numero do ZIP e escrever o nome da localidade que pertece ou que se encontra</t>
        </r>
      </text>
    </comment>
    <comment ref="C21" authorId="1">
      <text>
        <r>
          <rPr>
            <sz val="14"/>
            <color indexed="8"/>
            <rFont val="Calibri"/>
            <family val="2"/>
            <scheme val="minor"/>
          </rPr>
          <t>Nesta coluna deve ser preenchido o nome das escolas,iniciado sempre com o nome dos ZIPs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referir se a escola e da sede com S e referir se a escola e da periferia com N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Inserir número em sequência para as escolas alistadas em cada ZIP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1" authorId="1">
      <text>
        <r>
          <rPr>
            <sz val="9"/>
            <color indexed="8"/>
            <rFont val="Times New Roman"/>
            <family val="1"/>
          </rPr>
          <t xml:space="preserve">escrever o numero de alunos da escola(das classes a se beneficiarem-neste caso 1a,3a e 5a classe)
</t>
        </r>
      </text>
    </comment>
    <comment ref="I21" authorId="2">
      <text>
        <r>
          <rPr>
            <b/>
            <sz val="14"/>
            <color indexed="81"/>
            <rFont val="Calibri"/>
            <family val="2"/>
            <scheme val="minor"/>
          </rPr>
          <t xml:space="preserve">somatorio dos dados das classes a se beneficiarem e dos funcionarios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" authorId="2">
      <text>
        <r>
          <rPr>
            <b/>
            <sz val="11"/>
            <color indexed="81"/>
            <rFont val="Tahoma"/>
            <family val="2"/>
          </rPr>
          <t>Normalmente cada distrito tem o seu armazem,caso haja mais de um deve ser informada para fazer referencia</t>
        </r>
      </text>
    </comment>
    <comment ref="K21" authorId="2">
      <text>
        <r>
          <rPr>
            <b/>
            <sz val="11"/>
            <color indexed="81"/>
            <rFont val="Tahoma"/>
            <family val="2"/>
          </rPr>
          <t>a distancia entre o armazem e a escola cde ve ser prenenchida para facilitar a logistica de trnaporte de redes e calculos das despeses de combustivel e tempo que cada supervisor ira gastar para fazer as actividades</t>
        </r>
      </text>
    </comment>
    <comment ref="L21" authorId="1">
      <text>
        <r>
          <rPr>
            <b/>
            <sz val="12"/>
            <color indexed="8"/>
            <rFont val="Tahoma"/>
            <family val="2"/>
          </rPr>
          <t xml:space="preserve">NÃO MEXER ESTA COLUNA. A QUANTIeste numero aparece aotomaticamente pelo somatorio do numero de estudades e do numero de funcionarios da escola </t>
        </r>
      </text>
    </comment>
    <comment ref="M21" authorId="0">
      <text>
        <r>
          <rPr>
            <b/>
            <sz val="9"/>
            <color indexed="81"/>
            <rFont val="Tahoma"/>
            <family val="2"/>
          </rPr>
          <t>este numero aparece aotomaticamente:numero de beneficiarios dividido pelo numero de redes que aparece em cada fardo(40 ou 50)</t>
        </r>
      </text>
    </comment>
    <comment ref="N21" authorId="0">
      <text>
        <r>
          <rPr>
            <sz val="9"/>
            <color indexed="81"/>
            <rFont val="Tahoma"/>
            <family val="2"/>
          </rPr>
          <t xml:space="preserve">Luis, comentar?????
</t>
        </r>
      </text>
    </comment>
    <comment ref="O21" authorId="2">
      <text>
        <r>
          <rPr>
            <b/>
            <sz val="11"/>
            <color indexed="81"/>
            <rFont val="Tahoma"/>
            <family val="2"/>
          </rPr>
          <t>descrever se e facil, moderado ou dificil transportar as redes do armazem para a escola</t>
        </r>
      </text>
    </comment>
    <comment ref="P21" authorId="3">
      <text>
        <r>
          <rPr>
            <b/>
            <sz val="9"/>
            <color indexed="81"/>
            <rFont val="Tahoma"/>
            <family val="2"/>
          </rPr>
          <t>Silvia Pedro:</t>
        </r>
        <r>
          <rPr>
            <sz val="9"/>
            <color indexed="81"/>
            <rFont val="Tahoma"/>
            <family val="2"/>
          </rPr>
          <t xml:space="preserve">
Este numero nao varia, o numero de turmas nao pode variar ao longo do ano nas escolas</t>
        </r>
      </text>
    </comment>
    <comment ref="O23" authorId="4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estrada intransitavel. </t>
        </r>
      </text>
    </comment>
    <comment ref="O41" authorId="5">
      <text/>
    </comment>
    <comment ref="O42" authorId="5">
      <text>
        <r>
          <rPr>
            <b/>
            <sz val="9"/>
            <color indexed="81"/>
            <rFont val="Tahoma"/>
            <family val="2"/>
          </rPr>
          <t>PC: rio sem ponte, intransitavel no tempo chuvoso, via obstruida</t>
        </r>
      </text>
    </comment>
    <comment ref="O45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estrada cheio de pedras gigantes e rios sazonais.</t>
        </r>
      </text>
    </comment>
    <comment ref="O46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ponte, intransitavel no periodo chuvo e vias obstruidas</t>
        </r>
      </text>
    </comment>
    <comment ref="O4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ponte, intransitavel no tempo chuvo e via obstruida</t>
        </r>
      </text>
    </comment>
    <comment ref="O48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 obstruida</t>
        </r>
      </text>
    </comment>
    <comment ref="O49" authorId="5">
      <text>
        <r>
          <rPr>
            <sz val="9"/>
            <color indexed="81"/>
            <rFont val="Tahoma"/>
            <family val="2"/>
          </rPr>
          <t xml:space="preserve">
rio sem ponte, intransitavel no tempo chuvoso</t>
        </r>
      </text>
    </comment>
    <comment ref="O53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Ponte destroida</t>
        </r>
      </text>
    </comment>
    <comment ref="O58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gurue</t>
        </r>
      </text>
    </comment>
    <comment ref="O5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gurue</t>
        </r>
      </text>
    </comment>
    <comment ref="O60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gurue</t>
        </r>
      </text>
    </comment>
    <comment ref="O61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gurue</t>
        </r>
      </text>
    </comment>
    <comment ref="O62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gurue</t>
        </r>
      </text>
    </comment>
    <comment ref="O63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gurue</t>
        </r>
      </text>
    </comment>
    <comment ref="O66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gurue</t>
        </r>
      </text>
    </comment>
    <comment ref="O6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8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regone</t>
        </r>
      </text>
    </comment>
    <comment ref="O6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regone</t>
        </r>
      </text>
    </comment>
    <comment ref="O70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de gurue</t>
        </r>
      </text>
    </comment>
    <comment ref="O73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ponte.
So pode entrar mota</t>
        </r>
      </text>
    </comment>
    <comment ref="O74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</t>
        </r>
      </text>
    </comment>
    <comment ref="O7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ponte.so pode entrar de mota</t>
        </r>
      </text>
    </comment>
    <comment ref="O85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ponte. Pode se entrar de mota</t>
        </r>
      </text>
    </comment>
    <comment ref="O86" authorId="5">
      <text>
        <r>
          <rPr>
            <b/>
            <sz val="9"/>
            <color indexed="81"/>
            <rFont val="Tahoma"/>
            <family val="2"/>
          </rPr>
          <t>rio sem ponte.
Pode se entrar de mota</t>
        </r>
      </text>
    </comment>
    <comment ref="O95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estrada destroida e rio sem ponte</t>
        </r>
      </text>
    </comment>
    <comment ref="O9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9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8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do gurue</t>
        </r>
      </text>
    </comment>
    <comment ref="O9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moderado passando do gurue</t>
        </r>
      </text>
    </comment>
    <comment ref="O100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do gurue</t>
        </r>
      </text>
    </comment>
    <comment ref="O101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do gurue</t>
        </r>
      </text>
    </comment>
    <comment ref="O102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do gurue</t>
        </r>
      </text>
    </comment>
    <comment ref="O105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de gurue e tem rios sazonais</t>
        </r>
      </text>
    </comment>
    <comment ref="O106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de gurue e tem rios sazonais</t>
        </r>
      </text>
    </comment>
    <comment ref="O10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de gurue e tem rios sazonais</t>
        </r>
      </text>
    </comment>
    <comment ref="O108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de gurue e tem rios sazonais</t>
        </r>
      </text>
    </comment>
    <comment ref="O10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de gurue e tem rios sazonais</t>
        </r>
      </text>
    </comment>
    <comment ref="O12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regone</t>
        </r>
      </text>
    </comment>
    <comment ref="O128" authorId="5">
      <text>
        <r>
          <rPr>
            <b/>
            <sz val="9"/>
            <color indexed="81"/>
            <rFont val="Tahoma"/>
            <family val="2"/>
          </rPr>
          <t>moderado passando via regone</t>
        </r>
      </text>
    </comment>
    <comment ref="O12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regone</t>
        </r>
      </text>
    </comment>
    <comment ref="O130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regone</t>
        </r>
      </text>
    </comment>
    <comment ref="O131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vias destroidas, rios sem pontes</t>
        </r>
      </text>
    </comment>
    <comment ref="O132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vias destroidas e rios sem pontes</t>
        </r>
      </text>
    </comment>
    <comment ref="O135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regone</t>
        </r>
      </text>
    </comment>
    <comment ref="O136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via regone</t>
        </r>
      </text>
    </comment>
    <comment ref="O137" authorId="5">
      <text>
        <r>
          <rPr>
            <b/>
            <sz val="9"/>
            <color indexed="81"/>
            <rFont val="Tahoma"/>
            <family val="2"/>
          </rPr>
          <t>passando via regone</t>
        </r>
      </text>
    </comment>
    <comment ref="O138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estrada sem ponte e intransitavel</t>
        </r>
      </text>
    </comment>
    <comment ref="O143" authorId="5">
      <text>
        <r>
          <rPr>
            <b/>
            <sz val="9"/>
            <color indexed="81"/>
            <rFont val="Tahoma"/>
            <family val="2"/>
          </rPr>
          <t>vias obstruidas</t>
        </r>
      </text>
    </comment>
    <comment ref="O144" authorId="5">
      <text/>
    </comment>
    <comment ref="O147" authorId="5">
      <text/>
    </comment>
    <comment ref="O148" authorId="5">
      <text>
        <r>
          <rPr>
            <b/>
            <sz val="9"/>
            <color indexed="81"/>
            <rFont val="Tahoma"/>
            <family val="2"/>
          </rPr>
          <t>rio sem ponte, vias obstruidas</t>
        </r>
      </text>
    </comment>
    <comment ref="O14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vias obstruidas</t>
        </r>
      </text>
    </comment>
    <comment ref="O15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 lamassenta e pontes destruidas</t>
        </r>
      </text>
    </comment>
    <comment ref="O158" authorId="5">
      <text>
        <r>
          <rPr>
            <b/>
            <sz val="9"/>
            <color indexed="81"/>
            <rFont val="Tahoma"/>
            <family val="2"/>
          </rPr>
          <t>rio sazonal</t>
        </r>
      </text>
    </comment>
    <comment ref="O15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sazonal </t>
        </r>
      </text>
    </comment>
    <comment ref="O160" authorId="5">
      <text>
        <r>
          <rPr>
            <b/>
            <sz val="9"/>
            <color indexed="81"/>
            <rFont val="Tahoma"/>
            <family val="2"/>
          </rPr>
          <t>rio sazonal</t>
        </r>
      </text>
    </comment>
    <comment ref="O161" authorId="5">
      <text>
        <r>
          <rPr>
            <b/>
            <sz val="9"/>
            <color indexed="81"/>
            <rFont val="Tahoma"/>
            <family val="2"/>
          </rPr>
          <t>rio sazonal</t>
        </r>
      </text>
    </comment>
    <comment ref="O162" authorId="5">
      <text/>
    </comment>
    <comment ref="O165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sem pontes, vias destruidas</t>
        </r>
      </text>
    </comment>
    <comment ref="O166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sem pontes, vias destruidas</t>
        </r>
      </text>
    </comment>
    <comment ref="O16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sem pontes, vias destruidas</t>
        </r>
      </text>
    </comment>
    <comment ref="O168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sem pontes, vias destruidas</t>
        </r>
      </text>
    </comment>
    <comment ref="O170" authorId="5">
      <text>
        <r>
          <rPr>
            <b/>
            <sz val="9"/>
            <color indexed="81"/>
            <rFont val="Tahoma"/>
            <family val="2"/>
          </rPr>
          <t>passando via regone</t>
        </r>
      </text>
    </comment>
    <comment ref="O171" authorId="5">
      <text>
        <r>
          <rPr>
            <b/>
            <sz val="9"/>
            <color indexed="81"/>
            <rFont val="Tahoma"/>
            <family val="2"/>
          </rPr>
          <t>PC:
rios sazonais e vias ligeiramente obstruidos</t>
        </r>
      </text>
    </comment>
    <comment ref="O172" authorId="5">
      <text>
        <r>
          <rPr>
            <b/>
            <sz val="9"/>
            <color indexed="81"/>
            <rFont val="Tahoma"/>
            <family val="2"/>
          </rPr>
          <t>vias obstruidas</t>
        </r>
      </text>
    </comment>
    <comment ref="O173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vias obstruidas</t>
        </r>
      </text>
    </comment>
    <comment ref="O175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do via gurue</t>
        </r>
      </text>
    </comment>
    <comment ref="O176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 gurue principalmente tempo chuvoso
</t>
        </r>
      </text>
    </comment>
    <comment ref="O17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passar via gurue principalmente tempo de chuva</t>
        </r>
      </text>
    </comment>
    <comment ref="O178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ponte, vias obstruidas</t>
        </r>
      </text>
    </comment>
    <comment ref="O17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ponte, vias obstruida</t>
        </r>
      </text>
    </comment>
    <comment ref="P17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</t>
        </r>
      </text>
    </comment>
    <comment ref="O180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vias obstruidas</t>
        </r>
      </text>
    </comment>
    <comment ref="O183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do gurue principalmente no periodo chuvoso</t>
        </r>
      </text>
    </comment>
    <comment ref="P183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</t>
        </r>
      </text>
    </comment>
    <comment ref="O184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do gurue principalmente no tempo chuvoso</t>
        </r>
      </text>
    </comment>
    <comment ref="O185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do gurue principalmente no tempo chuvoso</t>
        </r>
      </text>
    </comment>
    <comment ref="O186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passando do gurue</t>
        </r>
      </text>
    </comment>
    <comment ref="O18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</t>
        </r>
      </text>
    </comment>
    <comment ref="O191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sazonal</t>
        </r>
      </text>
    </comment>
    <comment ref="O194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ponte, via obstruida, de carro via gurue principalmente tempo chuvoso</t>
        </r>
      </text>
    </comment>
    <comment ref="O195" authorId="5">
      <text>
        <r>
          <rPr>
            <b/>
            <sz val="9"/>
            <color indexed="81"/>
            <rFont val="Tahoma"/>
            <family val="2"/>
          </rPr>
          <t>PC:
De carro deve-se passar via gurue principalmente no periodo chuvoso</t>
        </r>
      </text>
    </comment>
    <comment ref="O196" authorId="5">
      <text>
        <r>
          <rPr>
            <b/>
            <sz val="9"/>
            <color indexed="81"/>
            <rFont val="Tahoma"/>
            <family val="2"/>
          </rPr>
          <t>rio sem ponte e via obstruida, de carro deve-se passar via gurue ate na sede localidade de regone</t>
        </r>
      </text>
    </comment>
    <comment ref="P19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 sem ponte</t>
        </r>
      </text>
    </comment>
    <comment ref="O199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sazonais e via obstruida</t>
        </r>
      </text>
    </comment>
    <comment ref="O200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sazonais</t>
        </r>
      </text>
    </comment>
    <comment ref="O201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sazonais</t>
        </r>
      </text>
    </comment>
    <comment ref="O203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sazonais</t>
        </r>
      </text>
    </comment>
    <comment ref="O204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sazonais</t>
        </r>
      </text>
    </comment>
    <comment ref="O205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 obstruida</t>
        </r>
      </text>
    </comment>
    <comment ref="O206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 obstruida</t>
        </r>
      </text>
    </comment>
    <comment ref="O207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sazonais</t>
        </r>
      </text>
    </comment>
    <comment ref="O208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rios sazonais</t>
        </r>
      </text>
    </comment>
    <comment ref="O212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 ostruida</t>
        </r>
      </text>
    </comment>
    <comment ref="O213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 obstruida</t>
        </r>
      </text>
    </comment>
    <comment ref="O214" authorId="5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via obstruida</t>
        </r>
      </text>
    </comment>
  </commentList>
</comments>
</file>

<file path=xl/sharedStrings.xml><?xml version="1.0" encoding="utf-8"?>
<sst xmlns="http://schemas.openxmlformats.org/spreadsheetml/2006/main" count="2270" uniqueCount="783">
  <si>
    <t>DISTRITO DE NAMARROI</t>
  </si>
  <si>
    <t xml:space="preserve">Micro-TOOLs SCHOOL DISTRIBUITION </t>
  </si>
  <si>
    <t>Distrito</t>
  </si>
  <si>
    <t>Numero de Armazens</t>
  </si>
  <si>
    <t>Logística de Materiais Cruciais da Campanha</t>
  </si>
  <si>
    <t>Numero de Estudantes</t>
  </si>
  <si>
    <t>N⁰ de ZIPs da Sede do distrito</t>
  </si>
  <si>
    <t>No de fichas de registo</t>
  </si>
  <si>
    <t>Numero de Professores(func.Esc)</t>
  </si>
  <si>
    <t>N⁰ total de ZIPs</t>
  </si>
  <si>
    <t>No de fichas de stock</t>
  </si>
  <si>
    <t>N⁰ de redes</t>
  </si>
  <si>
    <t>N⁰ de Escolas dos ZPIs da sede</t>
  </si>
  <si>
    <t>No de rolos de Folhetos</t>
  </si>
  <si>
    <t>Total de beneficiarios</t>
  </si>
  <si>
    <t>N⁰ total de Escolas  do distrito</t>
  </si>
  <si>
    <t>No de fichas de Posters</t>
  </si>
  <si>
    <t>Numero de ZIPs</t>
  </si>
  <si>
    <t>N⁰ de localidades</t>
  </si>
  <si>
    <r>
      <t xml:space="preserve"> </t>
    </r>
    <r>
      <rPr>
        <b/>
        <i/>
        <sz val="14"/>
        <color theme="9" tint="-0.499984740745262"/>
        <rFont val="Calibri"/>
        <family val="2"/>
      </rPr>
      <t>Inserir manualmente</t>
    </r>
  </si>
  <si>
    <t>Micro-plano de posicionamento School distrubuition</t>
  </si>
  <si>
    <t>Registo das classes beneficiadas</t>
  </si>
  <si>
    <t>Info Transporte</t>
  </si>
  <si>
    <t xml:space="preserve">Distribuição </t>
  </si>
  <si>
    <t>Plano de Transporte</t>
  </si>
  <si>
    <t>Custo de Transporte</t>
  </si>
  <si>
    <t>Fichas para distribuição de redes mosquiteiras</t>
  </si>
  <si>
    <t>No</t>
  </si>
  <si>
    <t>ZIPs  (Localidade / Posto Administrativo)</t>
  </si>
  <si>
    <t>Nome das Escolas</t>
  </si>
  <si>
    <t>Escola da sede do distrito S/N</t>
  </si>
  <si>
    <t>Numero em sequencia das escolas</t>
  </si>
  <si>
    <t xml:space="preserve">Numero de alunos </t>
  </si>
  <si>
    <t>Numero de funcionarios</t>
  </si>
  <si>
    <t>Numero de beneficiarios</t>
  </si>
  <si>
    <t xml:space="preserve">Armazem </t>
  </si>
  <si>
    <t xml:space="preserve">Distância do Armazem a Escola (km) </t>
  </si>
  <si>
    <t>Número de Redes por Escola</t>
  </si>
  <si>
    <t># de Fardos de 50 por Escola</t>
  </si>
  <si>
    <t>Armazem  (m2 por Alt = 2m)</t>
  </si>
  <si>
    <t xml:space="preserve"> Tipo de acesso(Armazem Escola)</t>
  </si>
  <si>
    <t>Numero de turmas da 1a</t>
  </si>
  <si>
    <t xml:space="preserve">Numero de Turmas da 5a </t>
  </si>
  <si>
    <t>Total de turmas na escola</t>
  </si>
  <si>
    <t>Motorizadas e outro transporte</t>
  </si>
  <si>
    <t>Numero de professores</t>
  </si>
  <si>
    <t>Numero de dias de distribuição na Escola</t>
  </si>
  <si>
    <t>Rota</t>
  </si>
  <si>
    <t>Tipo de transporte: camião, carrinha pickup, motorizada, outro</t>
  </si>
  <si>
    <t>Matrícula</t>
  </si>
  <si>
    <t>Prazo (dias)</t>
  </si>
  <si>
    <t>Custos (Mts) por dia</t>
  </si>
  <si>
    <t>Custo total (Mts)</t>
  </si>
  <si>
    <t>fichas No 1: control de stock do armazem</t>
  </si>
  <si>
    <t>ficha No 2a : distribuicao de redes mosquiteiras  aos alunos na escola</t>
  </si>
  <si>
    <t>Ficha 2b:ficha de distribuicao de redes aos funcionarios</t>
  </si>
  <si>
    <t>ficha  No 3 : resumo de distrital distribuicao de redes na escolas</t>
  </si>
  <si>
    <t>ficha No 4 ::resumo de distribuicao das redes na ZIPs</t>
  </si>
  <si>
    <t>ficha No 5:resumo de distribuicao no distrito</t>
  </si>
  <si>
    <t>CENTRO EDUCACIONAL-01</t>
  </si>
  <si>
    <t>EP2 SEDE NAMARROI</t>
  </si>
  <si>
    <t>EP2 CENTRO EDUCACIONAL</t>
  </si>
  <si>
    <t>EP2 INSURUPI</t>
  </si>
  <si>
    <t>EP1 FILIPE MAGAIA</t>
  </si>
  <si>
    <t>EP1 1° DE MAIO-UALASSE</t>
  </si>
  <si>
    <t>INLUGO-02</t>
  </si>
  <si>
    <t>EP2 INLUGO</t>
  </si>
  <si>
    <t>EP2 NAMPOPANE</t>
  </si>
  <si>
    <t>EP2 MUHANIUA</t>
  </si>
  <si>
    <t>EP2 NACARAPA</t>
  </si>
  <si>
    <t>EP2 MARALA</t>
  </si>
  <si>
    <t>EP2 INSAQUELA</t>
  </si>
  <si>
    <t>LIPALI-03</t>
  </si>
  <si>
    <t>EP1 NAMPONE</t>
  </si>
  <si>
    <t>EP2 UEDE</t>
  </si>
  <si>
    <t>EP2 MUHUA</t>
  </si>
  <si>
    <t>EP2 NICUIE</t>
  </si>
  <si>
    <t>EP2 HEREMA GRANDE 2°</t>
  </si>
  <si>
    <t>EP2 INDALAUE</t>
  </si>
  <si>
    <t>SAGURA-04</t>
  </si>
  <si>
    <t>EP2 SAGURA</t>
  </si>
  <si>
    <t>EP1 CARUPA</t>
  </si>
  <si>
    <t>EP2 HEREMA GRANDE</t>
  </si>
  <si>
    <t>EP2 MACOSSO PEQUENO</t>
  </si>
  <si>
    <t>MUTEPUA-05</t>
  </si>
  <si>
    <t>EP2 MUTEPUA</t>
  </si>
  <si>
    <t>EP2 MADIA</t>
  </si>
  <si>
    <t>EP2 3 DE FEVEREIRO</t>
  </si>
  <si>
    <t>EP1 A LUTA CONTINUA</t>
  </si>
  <si>
    <t>EP1 MUYO</t>
  </si>
  <si>
    <t>MACOSSO GRANDE-08</t>
  </si>
  <si>
    <t>EP2 MACOSSO GRANDE</t>
  </si>
  <si>
    <t>EP2 NICUEIA</t>
  </si>
  <si>
    <t>EP2 DE MAHOLO</t>
  </si>
  <si>
    <t>EP2 MUTATALA</t>
  </si>
  <si>
    <t>MUCUNA-09</t>
  </si>
  <si>
    <t xml:space="preserve">EP2 DE MUCUNA </t>
  </si>
  <si>
    <t>EP2 DE MUTALIUA</t>
  </si>
  <si>
    <t>EP1 DE HARELA</t>
  </si>
  <si>
    <t>EP1 DE MIRIHIUA</t>
  </si>
  <si>
    <t>EP2 DE NANTUCUA</t>
  </si>
  <si>
    <t>INRIBA-10</t>
  </si>
  <si>
    <t>EP2 DE INRIBA</t>
  </si>
  <si>
    <t>EP2 DE MALUA</t>
  </si>
  <si>
    <t>EP1 DE TARANE</t>
  </si>
  <si>
    <t>EP1 DE RUBALA</t>
  </si>
  <si>
    <t>GUELELE-11</t>
  </si>
  <si>
    <t>EP2 DE GUELELE</t>
  </si>
  <si>
    <t>EP2 DE MUHUNHA</t>
  </si>
  <si>
    <t>EP1 DE MALEHE</t>
  </si>
  <si>
    <t>EP2 DE MUSSOCO</t>
  </si>
  <si>
    <t>EP2 DE NAUIRIMO</t>
  </si>
  <si>
    <t>NAMURAUANE-14</t>
  </si>
  <si>
    <t>EP2 NAMURAUANE</t>
  </si>
  <si>
    <t>EP2 MUNHODOLO</t>
  </si>
  <si>
    <t>EP2 MIRAVONE</t>
  </si>
  <si>
    <t>EP1 NAMUCOLOANE</t>
  </si>
  <si>
    <t>EP1 NACOPE</t>
  </si>
  <si>
    <t>HEREMA PEQUENO-15</t>
  </si>
  <si>
    <t>EP2 DE HEREMA PEQUENO</t>
  </si>
  <si>
    <t>EP2 DE POVO UNIDO NIAGA</t>
  </si>
  <si>
    <t>EP1 DE MUGULAMA</t>
  </si>
  <si>
    <t>EP1 DE MUCOMMUA</t>
  </si>
  <si>
    <t>EP1 POVO UNIDO INLIA</t>
  </si>
  <si>
    <t>EP2 DE NATEBO</t>
  </si>
  <si>
    <t>ECAIA-18</t>
  </si>
  <si>
    <t>EP2 DE IV CONGRESSO-ECAIA</t>
  </si>
  <si>
    <t>EP2 DE NAPALAME</t>
  </si>
  <si>
    <t>EP1 DE TXUBINE</t>
  </si>
  <si>
    <t>EP1 DE MEBUINA</t>
  </si>
  <si>
    <t>MURIMAVENHA-19</t>
  </si>
  <si>
    <t>EP2 DE MURIMAVENHA</t>
  </si>
  <si>
    <t>EP1 DE MEPOCA</t>
  </si>
  <si>
    <t>EP1 DE MARAHO</t>
  </si>
  <si>
    <t>NAMARIA-20</t>
  </si>
  <si>
    <t>EP2 DE MUASSAPO</t>
  </si>
  <si>
    <t>EP1 DE NAURA</t>
  </si>
  <si>
    <t>TOMODO-22</t>
  </si>
  <si>
    <t>EP2 DE TOMODO</t>
  </si>
  <si>
    <t>EP1 DE MUNHAUA</t>
  </si>
  <si>
    <t>EP1 DE INSIRE</t>
  </si>
  <si>
    <t>EP2 DE LAVA</t>
  </si>
  <si>
    <t>MUAHIA-26</t>
  </si>
  <si>
    <t>EP2 DE MUAHIA</t>
  </si>
  <si>
    <t>EP2 NAPETXE</t>
  </si>
  <si>
    <t>EP1 DE NANVUCA</t>
  </si>
  <si>
    <t>REGONE-06</t>
  </si>
  <si>
    <t>EP2 REGONE</t>
  </si>
  <si>
    <t>EP2 MURAONA</t>
  </si>
  <si>
    <t>EP2 NAMOMBE</t>
  </si>
  <si>
    <t>EP2 MUTUCUNUCO</t>
  </si>
  <si>
    <t>EP1 NAMAHEQUELA</t>
  </si>
  <si>
    <t>MUAQUIUA-07</t>
  </si>
  <si>
    <t>EP2 MUAQUIUA</t>
  </si>
  <si>
    <t>EP2 NAPATA</t>
  </si>
  <si>
    <t>EP2 MUHELIUA</t>
  </si>
  <si>
    <t>EP2 MURUPA</t>
  </si>
  <si>
    <t>EP1 MATUCA</t>
  </si>
  <si>
    <t>EP1 NATUTO</t>
  </si>
  <si>
    <t>MAQUIRINGA-12</t>
  </si>
  <si>
    <t>MUTUELA-13</t>
  </si>
  <si>
    <t>SICOTE-16</t>
  </si>
  <si>
    <t>RUMALA-17</t>
  </si>
  <si>
    <t>INSAIHA-23</t>
  </si>
  <si>
    <t xml:space="preserve">EP2 DE INSAIHA </t>
  </si>
  <si>
    <t>EP2 DE NAPACO</t>
  </si>
  <si>
    <t>EP2 DE NOLOCONE</t>
  </si>
  <si>
    <t>MULEMEYEKE-24</t>
  </si>
  <si>
    <t>EP2 MULEMEYEKE</t>
  </si>
  <si>
    <t>EP2 MUHAPUA</t>
  </si>
  <si>
    <t>EP2 MURIPA</t>
  </si>
  <si>
    <t>EP2 CUIRIPE</t>
  </si>
  <si>
    <t>EP1 LIASSE</t>
  </si>
  <si>
    <t>PHULI-25</t>
  </si>
  <si>
    <t>EP2 PHULI</t>
  </si>
  <si>
    <t>EP1 MAHACO 1°</t>
  </si>
  <si>
    <t>EP1 MUITIUE</t>
  </si>
  <si>
    <t>EP2 MAHACO2°</t>
  </si>
  <si>
    <t>NASSECUANE-27</t>
  </si>
  <si>
    <t>EP2 NASSECUANE</t>
  </si>
  <si>
    <t>EP2 CUENE</t>
  </si>
  <si>
    <t>TOTAL DO DISTRITO</t>
  </si>
  <si>
    <t>TOTAL ZIP</t>
  </si>
  <si>
    <t>dificil</t>
  </si>
  <si>
    <t>moderado</t>
  </si>
  <si>
    <t>facil</t>
  </si>
  <si>
    <t>S</t>
  </si>
  <si>
    <t>EP2 MUCUTXE</t>
  </si>
  <si>
    <t>EP2 MAQUIRINGA</t>
  </si>
  <si>
    <t>EP2 CAMBA 1</t>
  </si>
  <si>
    <t>EP2 MALALO</t>
  </si>
  <si>
    <t>EP2 EMUARYA</t>
  </si>
  <si>
    <t>EP1 ERUTXO</t>
  </si>
  <si>
    <t>EP2 MUTUELA</t>
  </si>
  <si>
    <t>EP2 MUCUIRIRO</t>
  </si>
  <si>
    <t>EP2 GARGANTA</t>
  </si>
  <si>
    <t>EP1 MAHURUA</t>
  </si>
  <si>
    <t>EP2 NHONHO</t>
  </si>
  <si>
    <t>EP2 MUHELO</t>
  </si>
  <si>
    <t>EP2 SICOTE</t>
  </si>
  <si>
    <t>EP2 GUIAR</t>
  </si>
  <si>
    <t>EP1 SUSSANE</t>
  </si>
  <si>
    <t>EP2 NAPADE</t>
  </si>
  <si>
    <t>RUMALA 17</t>
  </si>
  <si>
    <t>EP2 RUMALA</t>
  </si>
  <si>
    <t>EP2 ESSARO</t>
  </si>
  <si>
    <t>EP1 ECOLE</t>
  </si>
  <si>
    <t>EP1 MBAUANE</t>
  </si>
  <si>
    <t>EP2 DE MUSSANO</t>
  </si>
  <si>
    <t>MUSSISSE-21</t>
  </si>
  <si>
    <t>EP2 MUSSISSE</t>
  </si>
  <si>
    <t>EP1 MUTHIBA</t>
  </si>
  <si>
    <t>EP2 EVOTHUE</t>
  </si>
  <si>
    <t>EP1 ERAMUA</t>
  </si>
  <si>
    <t>EP2 VERIHA</t>
  </si>
  <si>
    <t>MULOSSE-28</t>
  </si>
  <si>
    <t>EP2 MULOSSE</t>
  </si>
  <si>
    <t>EP2 MUCOBO</t>
  </si>
  <si>
    <t>EP1 NANLUGO</t>
  </si>
  <si>
    <t>NAMUA-29</t>
  </si>
  <si>
    <t>EP2 NAMUA</t>
  </si>
  <si>
    <t>EP2 MUALA</t>
  </si>
  <si>
    <t>EP1 MUNHENHERE</t>
  </si>
  <si>
    <t>EP1 MUSSAIUA</t>
  </si>
  <si>
    <t>CACATIUA-30</t>
  </si>
  <si>
    <t>EP2 INLIA</t>
  </si>
  <si>
    <t>EP2 INVENHA</t>
  </si>
  <si>
    <t>EP2 CACATIUA</t>
  </si>
  <si>
    <t>EP2 MUCUETEPA</t>
  </si>
  <si>
    <t>REPÚBLICA DE MOÇAMBIQUE</t>
  </si>
  <si>
    <t>GOVERNO DO DISTRITO DE NAMARRÓI</t>
  </si>
  <si>
    <t>SERVIÇO DISTRITAL DE EDUCAÇÃO JUVENTUDE E TECNOLOGIA</t>
  </si>
  <si>
    <t>ESCOLAS POR ZIP, NÚMERO DE ALUNOS E FOCAL POINT DE SAÚDE HIGIENE E LIMPEZA NA ESCOLA</t>
  </si>
  <si>
    <t>N°</t>
  </si>
  <si>
    <t>NOME DA ESCOLA</t>
  </si>
  <si>
    <t>1ͣª  classe</t>
  </si>
  <si>
    <t>3ª classe</t>
  </si>
  <si>
    <t>5ª classe</t>
  </si>
  <si>
    <t>T. Func. 
da Escola</t>
  </si>
  <si>
    <t xml:space="preserve">Resp. Saude Escolar </t>
  </si>
  <si>
    <t>M</t>
  </si>
  <si>
    <t>HM</t>
  </si>
  <si>
    <t>Nome</t>
  </si>
  <si>
    <t>Categoria</t>
  </si>
  <si>
    <t>ZIP 1- CENTRO EDUCACIONAL</t>
  </si>
  <si>
    <t>EPC Sede Namarroi</t>
  </si>
  <si>
    <t>EPC Centro Educacional</t>
  </si>
  <si>
    <t>EPC Insurupe</t>
  </si>
  <si>
    <t xml:space="preserve">EPC Filipe Samuel  Magaia </t>
  </si>
  <si>
    <t>EPC 1º de Maio-Ualasse</t>
  </si>
  <si>
    <t>ZIP 2- INLUGO</t>
  </si>
  <si>
    <t>EPC Inlugo</t>
  </si>
  <si>
    <t>EPC Nampopane</t>
  </si>
  <si>
    <t>EPC Muhaniua</t>
  </si>
  <si>
    <t>EPC Nacarapa</t>
  </si>
  <si>
    <t>EPC Marala</t>
  </si>
  <si>
    <t>EPC Insaquela</t>
  </si>
  <si>
    <t>ZIP 3- LIPALI</t>
  </si>
  <si>
    <t>EP1 Nampone</t>
  </si>
  <si>
    <t>EPC Uede</t>
  </si>
  <si>
    <t>EPC Muhua</t>
  </si>
  <si>
    <t>EPC Nicuie</t>
  </si>
  <si>
    <t>EPC Herema Grande 2ᵒ</t>
  </si>
  <si>
    <t>EPC Indalaue</t>
  </si>
  <si>
    <t>ZIP 4- SAGURA</t>
  </si>
  <si>
    <t>EPC Sagura</t>
  </si>
  <si>
    <t>EP1 Carupa</t>
  </si>
  <si>
    <t xml:space="preserve">EPC Herema Grande </t>
  </si>
  <si>
    <t>EPC Macosso Pequeno</t>
  </si>
  <si>
    <t>ZIP 5- MUTEPUA</t>
  </si>
  <si>
    <t>EPC Mutepua</t>
  </si>
  <si>
    <t>EPC Madia</t>
  </si>
  <si>
    <t>EPC 3 de Fevereiro Neuaua</t>
  </si>
  <si>
    <t>EP1 A Luta Continua</t>
  </si>
  <si>
    <t>EP1 Muyo</t>
  </si>
  <si>
    <t>ZIP 6-REGONE</t>
  </si>
  <si>
    <t>EPC Regone</t>
  </si>
  <si>
    <t>EPC Muraona</t>
  </si>
  <si>
    <t>EPC Namombe</t>
  </si>
  <si>
    <t>EPC Mutucunoco</t>
  </si>
  <si>
    <t xml:space="preserve">EP1 Namahiquela </t>
  </si>
  <si>
    <t>ZIP 7- MUAQUIUA</t>
  </si>
  <si>
    <t>EPC Muaquiua</t>
  </si>
  <si>
    <t>EPC Mucutxi</t>
  </si>
  <si>
    <t>EPC Muheliua</t>
  </si>
  <si>
    <t xml:space="preserve">EP1  Matuca </t>
  </si>
  <si>
    <t xml:space="preserve">EP1 Natuto </t>
  </si>
  <si>
    <t>ZIP 8- MACOSSO GRANDE</t>
  </si>
  <si>
    <t>EPC de Macosso Grande</t>
  </si>
  <si>
    <t>EPC Nicueia</t>
  </si>
  <si>
    <t>EPC de Maholo</t>
  </si>
  <si>
    <t>ZIP 9- MUCUNA</t>
  </si>
  <si>
    <t>EPC Mucuna</t>
  </si>
  <si>
    <t>EPC Mutaliua-Namithalane</t>
  </si>
  <si>
    <t>EP1 Harela</t>
  </si>
  <si>
    <t xml:space="preserve">EPC Mirihiua </t>
  </si>
  <si>
    <t>EPC Nantucua</t>
  </si>
  <si>
    <t>ZIP 10- INRIBA</t>
  </si>
  <si>
    <t>EPC Inriba</t>
  </si>
  <si>
    <t>EPC Malua</t>
  </si>
  <si>
    <t>EP1 Tarane</t>
  </si>
  <si>
    <t xml:space="preserve">EPC Rubala </t>
  </si>
  <si>
    <t>ZIP 11-GUELELE</t>
  </si>
  <si>
    <t>EPC Guelele</t>
  </si>
  <si>
    <t>EPC Muhunha</t>
  </si>
  <si>
    <t>EP1 Malehe</t>
  </si>
  <si>
    <t>EP1 Mussoco</t>
  </si>
  <si>
    <t xml:space="preserve">EPC Nauirimo </t>
  </si>
  <si>
    <t>ZIP 12- MAQUIRINGA</t>
  </si>
  <si>
    <t>EPC Maquiringa</t>
  </si>
  <si>
    <t xml:space="preserve">EPC Camba 1ᵒ </t>
  </si>
  <si>
    <t xml:space="preserve">EPC Malalo </t>
  </si>
  <si>
    <t>EPC Emuarya</t>
  </si>
  <si>
    <t xml:space="preserve">EP1 de Erutxa </t>
  </si>
  <si>
    <t>ZIP 13- MUTUELA</t>
  </si>
  <si>
    <t>EPC Mutuela</t>
  </si>
  <si>
    <t xml:space="preserve">EPC Mucuiriro </t>
  </si>
  <si>
    <t>EPC Garganta</t>
  </si>
  <si>
    <t>EP1 Mahurua</t>
  </si>
  <si>
    <t>EPC Nhonho</t>
  </si>
  <si>
    <t>ZIP 14- NAMURAUANE</t>
  </si>
  <si>
    <t>EPC Namurauane</t>
  </si>
  <si>
    <t>EPC Munhodolo</t>
  </si>
  <si>
    <t>EPC Miravone</t>
  </si>
  <si>
    <t>EP1 Namucoloane</t>
  </si>
  <si>
    <t xml:space="preserve">EPC Nacope </t>
  </si>
  <si>
    <t>ZIP 15- HEREMA PEQUENO</t>
  </si>
  <si>
    <t>EPC Herema Pequeno</t>
  </si>
  <si>
    <t>EPC Povo Unido Niaga</t>
  </si>
  <si>
    <t>EP1 Mugulama</t>
  </si>
  <si>
    <t xml:space="preserve">EPC Mucommua </t>
  </si>
  <si>
    <t xml:space="preserve">EP1 Povo Unido Inlia </t>
  </si>
  <si>
    <t>EPC Natebo</t>
  </si>
  <si>
    <t>ZIP 16- SICOTE</t>
  </si>
  <si>
    <t>EPC Muhelo</t>
  </si>
  <si>
    <t>EPC Sicote</t>
  </si>
  <si>
    <t xml:space="preserve">EPC Guiare </t>
  </si>
  <si>
    <t xml:space="preserve">EP1 Sussane </t>
  </si>
  <si>
    <t>EPC Mutatala</t>
  </si>
  <si>
    <t>EPC Napade</t>
  </si>
  <si>
    <t>ZIP 17- RUMALA</t>
  </si>
  <si>
    <t>EPC Rumala</t>
  </si>
  <si>
    <t>EPC Essaro</t>
  </si>
  <si>
    <t>EP1 Ecole</t>
  </si>
  <si>
    <t>EP1 Mbauane</t>
  </si>
  <si>
    <t>ZIP 18- ECAIA</t>
  </si>
  <si>
    <t>EPC IV Congresso-Ecaia</t>
  </si>
  <si>
    <t>EPC Napalame</t>
  </si>
  <si>
    <t>EP1 Txubine</t>
  </si>
  <si>
    <t>EP1 Mebuina</t>
  </si>
  <si>
    <t>ZIP 19- MURIMAVENHA</t>
  </si>
  <si>
    <t>EPC Murimavenha</t>
  </si>
  <si>
    <t>EP1 Mepoca</t>
  </si>
  <si>
    <t>EP1 Maraho</t>
  </si>
  <si>
    <t>ZIP 20- NAMARIA</t>
  </si>
  <si>
    <t>EPC Namaria-Lipali</t>
  </si>
  <si>
    <t>EPC de Mussano</t>
  </si>
  <si>
    <t>EPC de Muassapo</t>
  </si>
  <si>
    <t>EP1 de Naura</t>
  </si>
  <si>
    <t>ZIP 21- MUSSISSI</t>
  </si>
  <si>
    <t>EPC Mussisse</t>
  </si>
  <si>
    <t>EP1 Muthiba</t>
  </si>
  <si>
    <t xml:space="preserve">EPC Evothue </t>
  </si>
  <si>
    <t>EP1 Eramua</t>
  </si>
  <si>
    <t>EPC Napata</t>
  </si>
  <si>
    <t>ZIP 22- TOMODO</t>
  </si>
  <si>
    <t>EPC Tomodo</t>
  </si>
  <si>
    <t>EP1 Munhaua</t>
  </si>
  <si>
    <t>EP1 Insire</t>
  </si>
  <si>
    <t>EPC Lava</t>
  </si>
  <si>
    <t>ZIP 23- INSAIHA</t>
  </si>
  <si>
    <t>EPC Insaiha</t>
  </si>
  <si>
    <t>EPC Napaco</t>
  </si>
  <si>
    <t>EPC Nolocone</t>
  </si>
  <si>
    <t>ZIP 24-MULEMEYEKE</t>
  </si>
  <si>
    <t>EPC Mulemeyeke</t>
  </si>
  <si>
    <t>EPC Muhapua</t>
  </si>
  <si>
    <t xml:space="preserve">EPC Muripa </t>
  </si>
  <si>
    <t>EPC Cuiripe</t>
  </si>
  <si>
    <t xml:space="preserve">EP1 Liasse </t>
  </si>
  <si>
    <t>ZIP 25- PHULI</t>
  </si>
  <si>
    <t>EPC Phuli</t>
  </si>
  <si>
    <t>EP1 Mahaco 1º</t>
  </si>
  <si>
    <t>EP1 Muitiué</t>
  </si>
  <si>
    <t>EPC Mahaco 2º</t>
  </si>
  <si>
    <t>ZIP 26- MUAHIA</t>
  </si>
  <si>
    <t>EPC de Muahia</t>
  </si>
  <si>
    <t>EPC de Napetxe</t>
  </si>
  <si>
    <t xml:space="preserve">EP1 de Nanvuca </t>
  </si>
  <si>
    <t>ZIP 27- NASSECUANE</t>
  </si>
  <si>
    <t>EPC Nassecuane</t>
  </si>
  <si>
    <t>EPC Cuene</t>
  </si>
  <si>
    <t>EPC Veriha</t>
  </si>
  <si>
    <t>ZIP 28-MULOSSE</t>
  </si>
  <si>
    <t>EPC Mulosse</t>
  </si>
  <si>
    <t>EPC Mucobo</t>
  </si>
  <si>
    <t xml:space="preserve">EP1 Nanlugo </t>
  </si>
  <si>
    <t>ZIP 29-NAMUA</t>
  </si>
  <si>
    <t>EPC Namua</t>
  </si>
  <si>
    <t>EPC Muala</t>
  </si>
  <si>
    <t>EP1 Munhenhere</t>
  </si>
  <si>
    <t>EPC Murupa</t>
  </si>
  <si>
    <t xml:space="preserve">EP1 Mussaiua </t>
  </si>
  <si>
    <t>ZIP 30 CACATIUA</t>
  </si>
  <si>
    <t>EPC Inlia</t>
  </si>
  <si>
    <t>EPC Invenha</t>
  </si>
  <si>
    <t>EPC Cacatiua</t>
  </si>
  <si>
    <t>EPC Mucuetepa</t>
  </si>
  <si>
    <t>Namarroi, aos 07 de Março de 2018</t>
  </si>
  <si>
    <t>A Secção de Planificação</t>
  </si>
  <si>
    <t>__________________________</t>
  </si>
  <si>
    <t>N</t>
  </si>
  <si>
    <t>armazem disrtrital</t>
  </si>
  <si>
    <t>armazem distrital</t>
  </si>
  <si>
    <t>Armazem distrital</t>
  </si>
  <si>
    <t>Armazerm distrital</t>
  </si>
  <si>
    <t>Aermazem distrital</t>
  </si>
  <si>
    <t>Amazem distrital</t>
  </si>
  <si>
    <t>camiao</t>
  </si>
  <si>
    <t>mota</t>
  </si>
  <si>
    <t>pickup</t>
  </si>
  <si>
    <t>camaio</t>
  </si>
  <si>
    <t>picuap</t>
  </si>
  <si>
    <t>picup</t>
  </si>
  <si>
    <t>picupup</t>
  </si>
  <si>
    <t>Numero de turmas da 3a</t>
  </si>
  <si>
    <t>EP2 DE NAMARIA</t>
  </si>
  <si>
    <t>Número de pessoas formados</t>
  </si>
  <si>
    <t>Número de Equipes de Supervisão</t>
  </si>
  <si>
    <t>Número de ZIPs</t>
  </si>
  <si>
    <t>Número de Escolas por Equipe</t>
  </si>
  <si>
    <t>Número de ZIPs por Equipe</t>
  </si>
  <si>
    <t>Data</t>
  </si>
  <si>
    <t>Número de dias de Supervisão</t>
  </si>
  <si>
    <t>SCHOOL-BASED ITN PILOT IN NAMARROI DISTRICT</t>
  </si>
  <si>
    <r>
      <t xml:space="preserve">PROVINCE: </t>
    </r>
    <r>
      <rPr>
        <sz val="9"/>
        <rFont val="Candara"/>
        <family val="2"/>
      </rPr>
      <t>ZAMBEZIA</t>
    </r>
    <r>
      <rPr>
        <b/>
        <sz val="9"/>
        <rFont val="Candara"/>
        <family val="2"/>
      </rPr>
      <t xml:space="preserve"> DISTRICT: </t>
    </r>
    <r>
      <rPr>
        <sz val="9"/>
        <rFont val="Candara"/>
        <family val="2"/>
      </rPr>
      <t>NAMARROI DISTRICT</t>
    </r>
  </si>
  <si>
    <t>No of Days:  20</t>
  </si>
  <si>
    <r>
      <t>Activity description: Microplaning and Trainning for School Distribution</t>
    </r>
    <r>
      <rPr>
        <sz val="9"/>
        <rFont val="Candara"/>
        <family val="2"/>
      </rPr>
      <t>h in March</t>
    </r>
  </si>
  <si>
    <t>S/N</t>
  </si>
  <si>
    <t>Details</t>
  </si>
  <si>
    <t>Location:</t>
  </si>
  <si>
    <r>
      <t xml:space="preserve">Activity Code: </t>
    </r>
    <r>
      <rPr>
        <sz val="9"/>
        <color indexed="8"/>
        <rFont val="Calibri"/>
        <family val="2"/>
      </rPr>
      <t>Task Order 02</t>
    </r>
  </si>
  <si>
    <t>Disbursement</t>
  </si>
  <si>
    <t>Number of people</t>
  </si>
  <si>
    <t>Unit Cost ($)</t>
  </si>
  <si>
    <t>11th March</t>
  </si>
  <si>
    <t>12th March</t>
  </si>
  <si>
    <t>13th March</t>
  </si>
  <si>
    <t>14th March</t>
  </si>
  <si>
    <t>15th March</t>
  </si>
  <si>
    <t>16th March</t>
  </si>
  <si>
    <t>17th March</t>
  </si>
  <si>
    <t>18th March</t>
  </si>
  <si>
    <t>19th March</t>
  </si>
  <si>
    <t>20th March</t>
  </si>
  <si>
    <t>21st March</t>
  </si>
  <si>
    <t>22th March</t>
  </si>
  <si>
    <t>23th March</t>
  </si>
  <si>
    <t>24th March</t>
  </si>
  <si>
    <t>25th March</t>
  </si>
  <si>
    <t>26th March</t>
  </si>
  <si>
    <t>27th March</t>
  </si>
  <si>
    <t>28th March</t>
  </si>
  <si>
    <t>29th March</t>
  </si>
  <si>
    <t>30th March</t>
  </si>
  <si>
    <t>31st March</t>
  </si>
  <si>
    <t>Totals</t>
  </si>
  <si>
    <t>Funds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</si>
  <si>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</si>
  <si>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</si>
  <si>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</si>
  <si>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</si>
  <si>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</si>
  <si>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</si>
  <si>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</si>
  <si>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</si>
  <si>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</si>
  <si>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</si>
  <si>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</si>
  <si>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</si>
  <si>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</si>
  <si>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</si>
  <si>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</si>
  <si>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</si>
  <si>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</si>
  <si>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</si>
  <si>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</si>
  <si>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</si>
  <si>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</si>
  <si>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A</t>
  </si>
  <si>
    <t>Per Diem/MI&amp;E</t>
  </si>
  <si>
    <t>Per Diem/MI&amp;E - Vector Works Project staff</t>
  </si>
  <si>
    <t>Vector Works</t>
  </si>
  <si>
    <t>Per Diem/MI&amp;E - CIHO Project staff</t>
  </si>
  <si>
    <t>CIHO</t>
  </si>
  <si>
    <t>Per Diem/MI&amp;E - ICAP Project staff</t>
  </si>
  <si>
    <t>ICAP</t>
  </si>
  <si>
    <t>Per Diem/MI&amp;E - IMaP Project staff</t>
  </si>
  <si>
    <t>Imap</t>
  </si>
  <si>
    <t xml:space="preserve">Per Diem/MI&amp;E - PSM Project staff central </t>
  </si>
  <si>
    <t>PSM</t>
  </si>
  <si>
    <t>Per Diem/MI&amp;E - PSM Project staff provincial</t>
  </si>
  <si>
    <t>Per Diem/MI&amp;E - NMCP central</t>
  </si>
  <si>
    <t>Per Diem/MI&amp;E - Provincial Directorate of Health (DPS)</t>
  </si>
  <si>
    <t>Per Diem/MI&amp;E - MOE (Provincial)</t>
  </si>
  <si>
    <t>Per Diem/MI&amp;E - Distict/ DDS &amp; NMCP</t>
  </si>
  <si>
    <t>Per Diem/MI&amp;E - Distict/MOE</t>
  </si>
  <si>
    <t>B</t>
  </si>
  <si>
    <t>Travel</t>
  </si>
  <si>
    <t>Flight - Round Trip Zambezia/ Vector Works Project staff</t>
  </si>
  <si>
    <t>Flight - Round Trip Zambezia/ PSM Project staff</t>
  </si>
  <si>
    <t>Flight - Round Trip Zambezia/ MOH Project staff (NMCP &amp;INS)</t>
  </si>
  <si>
    <t>Flight - Round Trip Zambezia/ MOH Project staff (MOE)</t>
  </si>
  <si>
    <t>Airport taxi - Round trip</t>
  </si>
  <si>
    <t>Car Hire services with drivers (Quelimane)</t>
  </si>
  <si>
    <t>Fuel Transport</t>
  </si>
  <si>
    <t>C</t>
  </si>
  <si>
    <t>Hotel Expenses</t>
  </si>
  <si>
    <t>Hotel rooms Quelimane</t>
  </si>
  <si>
    <t>Hotel rooms Namarroi</t>
  </si>
  <si>
    <t>D</t>
  </si>
  <si>
    <t>Various &amp; other</t>
  </si>
  <si>
    <t>Booking Room</t>
  </si>
  <si>
    <t>Catering</t>
  </si>
  <si>
    <t>Courseware</t>
  </si>
  <si>
    <t>E</t>
  </si>
  <si>
    <t>Contingency (5%)</t>
  </si>
  <si>
    <t>Grand Total</t>
  </si>
  <si>
    <t>Material Didáctico ZAMBEZIA</t>
  </si>
  <si>
    <t>Formulários Modelos</t>
  </si>
  <si>
    <t>Nr</t>
  </si>
  <si>
    <t>Item</t>
  </si>
  <si>
    <t>Qtidade</t>
  </si>
  <si>
    <t>valor unitario</t>
  </si>
  <si>
    <t>total</t>
  </si>
  <si>
    <t>Nome do Documento</t>
  </si>
  <si>
    <t>Formato</t>
  </si>
  <si>
    <t>Qty</t>
  </si>
  <si>
    <t>Bloco de nota A5</t>
  </si>
  <si>
    <t>Ficha de Controlo de Stock</t>
  </si>
  <si>
    <t>A4</t>
  </si>
  <si>
    <t>Pastas c/ Elastico</t>
  </si>
  <si>
    <t>Livro de Guia de Remessa</t>
  </si>
  <si>
    <t>Marcadores</t>
  </si>
  <si>
    <t>Distribuição de REMILDs Alunos Escola</t>
  </si>
  <si>
    <t>A3</t>
  </si>
  <si>
    <t>canetas</t>
  </si>
  <si>
    <t>Distribuição de REMILDs Funcion Escola</t>
  </si>
  <si>
    <t>Resma</t>
  </si>
  <si>
    <t>Resumo Distrib. REMILDs na Escola</t>
  </si>
  <si>
    <t>Bostick</t>
  </si>
  <si>
    <t>Resumo Distrib. REMILDs na ZIP</t>
  </si>
  <si>
    <t>Papel Gigante</t>
  </si>
  <si>
    <t>Resumo Distrib. REMILDs no Distrito</t>
  </si>
  <si>
    <t>Template copies</t>
  </si>
  <si>
    <t>Número de Equipes de Formação</t>
  </si>
  <si>
    <t>Número de Dias de Supervisão</t>
  </si>
  <si>
    <t>Número de escolas para ser visitado por ZIP</t>
  </si>
  <si>
    <t>Número de Pessoas por Equipe</t>
  </si>
  <si>
    <t>Distribuição</t>
  </si>
  <si>
    <t>Supervisão</t>
  </si>
  <si>
    <t>Cascata de Formações</t>
  </si>
  <si>
    <t>Comunicação</t>
  </si>
  <si>
    <t>Responsável</t>
  </si>
  <si>
    <t>Actividade</t>
  </si>
  <si>
    <t>Finalização de Ferramenta de microplanificação</t>
  </si>
  <si>
    <t>Entrega de Relatorios</t>
  </si>
  <si>
    <t>Balanço da Distribuição</t>
  </si>
  <si>
    <t>Entregue a Quem</t>
  </si>
  <si>
    <t>Prazo</t>
  </si>
  <si>
    <t xml:space="preserve">Grupo 1 </t>
  </si>
  <si>
    <t>Número Total de Participantes</t>
  </si>
  <si>
    <t>Nome de ZIP(s)</t>
  </si>
  <si>
    <t xml:space="preserve">Grupo 2 </t>
  </si>
  <si>
    <t xml:space="preserve">Grupo 3 </t>
  </si>
  <si>
    <t xml:space="preserve">Grupo 4 </t>
  </si>
  <si>
    <t xml:space="preserve">Grupo 5 </t>
  </si>
  <si>
    <t xml:space="preserve">Grupo 6 </t>
  </si>
  <si>
    <t>Número de Escolas no ZIP</t>
  </si>
  <si>
    <t>Número de Participantes</t>
  </si>
  <si>
    <t>Número de Escolas no ZIP(s)</t>
  </si>
  <si>
    <t>LLIN CONTINOUS DISTRIBUTION</t>
  </si>
  <si>
    <t>Province/Region/State Name:</t>
  </si>
  <si>
    <t>No of Days:  3 (cluster)</t>
  </si>
  <si>
    <t>Activity description: Cascade Training Workshop</t>
  </si>
  <si>
    <t>Activity Code:</t>
  </si>
  <si>
    <t>Per Diem/MI&amp;E - Project staff</t>
  </si>
  <si>
    <t>Per Diem/MI&amp;E - NMCP</t>
  </si>
  <si>
    <t>Per Diem/MI&amp;E - Provincial/State/Regional</t>
  </si>
  <si>
    <t>Per Diem/MI&amp;E - Consultants/faciliators</t>
  </si>
  <si>
    <t xml:space="preserve">Flight - Return </t>
  </si>
  <si>
    <t>Airport taxi - Return</t>
  </si>
  <si>
    <t>Mileage in km - Return</t>
  </si>
  <si>
    <t>Car Hire services (from outside location)</t>
  </si>
  <si>
    <t>Local transport for Teachers</t>
  </si>
  <si>
    <t>Hall hire (use of school hall)</t>
  </si>
  <si>
    <t>Lunch/Refreshment</t>
  </si>
  <si>
    <t>Hotel Service Charge  (10% ) - not applicable</t>
  </si>
  <si>
    <t xml:space="preserve"> </t>
  </si>
  <si>
    <t xml:space="preserve">Materials/Stationaries/Other Expenses </t>
  </si>
  <si>
    <t>Photocopy data collection tools</t>
  </si>
  <si>
    <t>Documentary</t>
  </si>
  <si>
    <t xml:space="preserve"> -  </t>
  </si>
  <si>
    <t>Per Diem/MI&amp;E - Disticts officials</t>
  </si>
  <si>
    <t>Quantidade de pessoas/ itens</t>
  </si>
  <si>
    <t>Unidade</t>
  </si>
  <si>
    <t>Local transport for Directors/Representatives</t>
  </si>
  <si>
    <t>Combustível</t>
  </si>
  <si>
    <t>Hotel rooms (Quelimane)</t>
  </si>
  <si>
    <t>Hotel rooms (Namarrói)</t>
  </si>
  <si>
    <t>Pens, Folders, Note pads</t>
  </si>
  <si>
    <t>Número de dias Necessarios</t>
  </si>
  <si>
    <t xml:space="preserve">Total </t>
  </si>
  <si>
    <t>Verificação</t>
  </si>
  <si>
    <t>LLIN/Bale</t>
  </si>
  <si>
    <t>Safety Stock</t>
  </si>
  <si>
    <t>kg</t>
  </si>
  <si>
    <r>
      <t>Volume m</t>
    </r>
    <r>
      <rPr>
        <sz val="9"/>
        <color indexed="8"/>
        <rFont val="Times New Roman"/>
        <family val="1"/>
      </rPr>
      <t>³</t>
    </r>
  </si>
  <si>
    <t>Schools and GPS coordinates</t>
  </si>
  <si>
    <t>LLINS</t>
  </si>
  <si>
    <t>Transportation Plan</t>
  </si>
  <si>
    <t>ZIP</t>
  </si>
  <si>
    <r>
      <t xml:space="preserve">Distance </t>
    </r>
    <r>
      <rPr>
        <sz val="9"/>
        <color indexed="8"/>
        <rFont val="Times New Roman"/>
        <family val="1"/>
      </rPr>
      <t>(km)</t>
    </r>
    <r>
      <rPr>
        <b/>
        <sz val="9"/>
        <color indexed="8"/>
        <rFont val="Times New Roman"/>
        <family val="1"/>
      </rPr>
      <t xml:space="preserve"> from SDSMAS to the  ZIP Location</t>
    </r>
  </si>
  <si>
    <r>
      <t xml:space="preserve">Distance </t>
    </r>
    <r>
      <rPr>
        <sz val="9"/>
        <color indexed="8"/>
        <rFont val="Times New Roman"/>
        <family val="1"/>
      </rPr>
      <t xml:space="preserve">(km) </t>
    </r>
    <r>
      <rPr>
        <b/>
        <sz val="9"/>
        <color indexed="8"/>
        <rFont val="Times New Roman"/>
        <family val="1"/>
      </rPr>
      <t xml:space="preserve"> from ZIP Location to each School ZIP</t>
    </r>
  </si>
  <si>
    <t>REAL</t>
  </si>
  <si>
    <t>Total HM</t>
  </si>
  <si>
    <r>
      <t xml:space="preserve">Total LLINs </t>
    </r>
    <r>
      <rPr>
        <sz val="9"/>
        <color indexed="8"/>
        <rFont val="Times New Roman"/>
        <family val="1"/>
      </rPr>
      <t>(+10%)</t>
    </r>
  </si>
  <si>
    <t># Bales</t>
  </si>
  <si>
    <r>
      <t xml:space="preserve">Volume </t>
    </r>
    <r>
      <rPr>
        <sz val="9"/>
        <color indexed="8"/>
        <rFont val="Times New Roman"/>
        <family val="1"/>
      </rPr>
      <t>(m3)</t>
    </r>
  </si>
  <si>
    <r>
      <t xml:space="preserve">Weight </t>
    </r>
    <r>
      <rPr>
        <sz val="9"/>
        <color indexed="8"/>
        <rFont val="Times New Roman"/>
        <family val="1"/>
      </rPr>
      <t>(kg)</t>
    </r>
  </si>
  <si>
    <t>1ªClasse</t>
  </si>
  <si>
    <t>3ªClasse</t>
  </si>
  <si>
    <t>5ªClasse</t>
  </si>
  <si>
    <t>Access</t>
  </si>
  <si>
    <t>Transport to be used</t>
  </si>
  <si>
    <t>Nº of Trips</t>
  </si>
  <si>
    <t>2 Ton Truck</t>
  </si>
  <si>
    <t>Pick Up</t>
  </si>
  <si>
    <t>Motocycle</t>
  </si>
  <si>
    <t>1 Km</t>
  </si>
  <si>
    <t>Easy</t>
  </si>
  <si>
    <t>X</t>
  </si>
  <si>
    <t>2 Km</t>
  </si>
  <si>
    <t>3 km</t>
  </si>
  <si>
    <t>5 Km</t>
  </si>
  <si>
    <t>7 Km</t>
  </si>
  <si>
    <t>50 Km</t>
  </si>
  <si>
    <t>49 Km</t>
  </si>
  <si>
    <t>12 km</t>
  </si>
  <si>
    <t>Difficult</t>
  </si>
  <si>
    <t>10 km</t>
  </si>
  <si>
    <t>43km</t>
  </si>
  <si>
    <t>5 km</t>
  </si>
  <si>
    <t>41km</t>
  </si>
  <si>
    <t>38km</t>
  </si>
  <si>
    <t>6 km</t>
  </si>
  <si>
    <t>23km</t>
  </si>
  <si>
    <t>7 km</t>
  </si>
  <si>
    <t>EP2 UEDE - Sede da ZIP</t>
  </si>
  <si>
    <t>28Km</t>
  </si>
  <si>
    <t>0 km</t>
  </si>
  <si>
    <t>30 Km</t>
  </si>
  <si>
    <t>34Km</t>
  </si>
  <si>
    <t>39Km</t>
  </si>
  <si>
    <t>15 km</t>
  </si>
  <si>
    <t>4 km</t>
  </si>
  <si>
    <t>33km</t>
  </si>
  <si>
    <t>3  km</t>
  </si>
  <si>
    <t>Moderated</t>
  </si>
  <si>
    <t>35km</t>
  </si>
  <si>
    <t>39km</t>
  </si>
  <si>
    <t>EP2 MACOSSO PEQUENO - Sede</t>
  </si>
  <si>
    <t>30km</t>
  </si>
  <si>
    <t>EP2 MUTEPUA - Sede da ZIP</t>
  </si>
  <si>
    <t>40km</t>
  </si>
  <si>
    <t>45km</t>
  </si>
  <si>
    <t>1 km</t>
  </si>
  <si>
    <t>47km</t>
  </si>
  <si>
    <t>48km</t>
  </si>
  <si>
    <t>2,5 km</t>
  </si>
  <si>
    <t>15km</t>
  </si>
  <si>
    <t>14km</t>
  </si>
  <si>
    <t>13 km</t>
  </si>
  <si>
    <t>7km</t>
  </si>
  <si>
    <t>EP2 DE INLIA</t>
  </si>
  <si>
    <t>14 km</t>
  </si>
  <si>
    <t>EP2 DE MUCUETEPA</t>
  </si>
  <si>
    <t>18km</t>
  </si>
  <si>
    <t>19km</t>
  </si>
  <si>
    <t>EP2 DE MUCUNA  - Sede da ZIP</t>
  </si>
  <si>
    <t>11 km</t>
  </si>
  <si>
    <t xml:space="preserve">12 km </t>
  </si>
  <si>
    <t>17 km</t>
  </si>
  <si>
    <t>16 km</t>
  </si>
  <si>
    <t>29km</t>
  </si>
  <si>
    <t>6km</t>
  </si>
  <si>
    <t>9km</t>
  </si>
  <si>
    <t>12km</t>
  </si>
  <si>
    <t>EP1  NAMUCOLOANE</t>
  </si>
  <si>
    <t>5km</t>
  </si>
  <si>
    <t>N/A</t>
  </si>
  <si>
    <t>56km</t>
  </si>
  <si>
    <t>62km</t>
  </si>
  <si>
    <t>58km</t>
  </si>
  <si>
    <t>65km</t>
  </si>
  <si>
    <t>8 km</t>
  </si>
  <si>
    <t>54km</t>
  </si>
  <si>
    <t>15 Km</t>
  </si>
  <si>
    <t>20km</t>
  </si>
  <si>
    <t>EP2 DE INVENHA</t>
  </si>
  <si>
    <t>20 km</t>
  </si>
  <si>
    <t>EP2 DE CACATIUA</t>
  </si>
  <si>
    <t>EP2 DE NAMARIA-LIPALI</t>
  </si>
  <si>
    <t>EP2 DE MUASSANO</t>
  </si>
  <si>
    <t>28km</t>
  </si>
  <si>
    <t>27km</t>
  </si>
  <si>
    <t>2 km</t>
  </si>
  <si>
    <t>50km</t>
  </si>
  <si>
    <t>1,5 km</t>
  </si>
  <si>
    <t>EP1 DE NAPADE</t>
  </si>
  <si>
    <t>33 Km</t>
  </si>
  <si>
    <t>37km</t>
  </si>
  <si>
    <t>32km</t>
  </si>
  <si>
    <t>42km</t>
  </si>
  <si>
    <t>19 Km</t>
  </si>
  <si>
    <t>EP2 MUCUTXI</t>
  </si>
  <si>
    <t>26 Km</t>
  </si>
  <si>
    <t>25 km</t>
  </si>
  <si>
    <t>14 Km</t>
  </si>
  <si>
    <t>EP2 MUNHENHERE</t>
  </si>
  <si>
    <t>24 Km</t>
  </si>
  <si>
    <t>22 km</t>
  </si>
  <si>
    <t xml:space="preserve">20 km </t>
  </si>
  <si>
    <t>30 km</t>
  </si>
  <si>
    <t>EP2 DE MAQUIRINGA - Sede da ZIP</t>
  </si>
  <si>
    <t>EP1 CAMBA 1°</t>
  </si>
  <si>
    <t>EP1 DE MALALO</t>
  </si>
  <si>
    <t>21 km</t>
  </si>
  <si>
    <t>EP2 DE EMUARYA</t>
  </si>
  <si>
    <t>26 km</t>
  </si>
  <si>
    <t>EP1 DE ERUTXA</t>
  </si>
  <si>
    <t>EP2 DE MUTUELA - Sede da ZIP</t>
  </si>
  <si>
    <t>EP1  DE MUCUIRIRO</t>
  </si>
  <si>
    <t>49km</t>
  </si>
  <si>
    <t>18 km</t>
  </si>
  <si>
    <t>EP1  DE NANLUGO</t>
  </si>
  <si>
    <t>EP2 DE GARGANTA</t>
  </si>
  <si>
    <t>EP1 DE MAHURUA</t>
  </si>
  <si>
    <t>52km</t>
  </si>
  <si>
    <t>EP2 DE MULOSSE</t>
  </si>
  <si>
    <t>EP2 DE NHONHO</t>
  </si>
  <si>
    <t>EP2 DE MUHELO</t>
  </si>
  <si>
    <t>5.5KM</t>
  </si>
  <si>
    <t>EP2 DE NAMUA</t>
  </si>
  <si>
    <t>5KM</t>
  </si>
  <si>
    <t>EP2 DE SICOTE</t>
  </si>
  <si>
    <t>EP2 DE MUALA</t>
  </si>
  <si>
    <t>4.5 km</t>
  </si>
  <si>
    <t>EP1 DE GUIARE</t>
  </si>
  <si>
    <t>EP2 DE RUMALA</t>
  </si>
  <si>
    <t>EP2 DE ESSARO</t>
  </si>
  <si>
    <t>59km</t>
  </si>
  <si>
    <t>EP2 DE ECOLE</t>
  </si>
  <si>
    <t>EP1 DE MBAUANE</t>
  </si>
  <si>
    <t>MUSSISSI-21</t>
  </si>
  <si>
    <t>EP2 DE MUSSISSI</t>
  </si>
  <si>
    <t>EP1 DE MUTHIBA</t>
  </si>
  <si>
    <t>EP2 DE MUCOBO</t>
  </si>
  <si>
    <t>EP2 DE EVOTHUE</t>
  </si>
  <si>
    <t>EP1 DE ERAMUA</t>
  </si>
  <si>
    <t>20 Km</t>
  </si>
  <si>
    <t>23 Km</t>
  </si>
  <si>
    <t>54 Km</t>
  </si>
  <si>
    <t>5.5 km</t>
  </si>
  <si>
    <t>9 km</t>
  </si>
  <si>
    <t>46 Km</t>
  </si>
  <si>
    <t>Old Number</t>
  </si>
  <si>
    <t>Total</t>
  </si>
  <si>
    <t>LLINs Transportation Assessment</t>
  </si>
  <si>
    <t>MPP</t>
  </si>
  <si>
    <t>Classes</t>
  </si>
  <si>
    <t>Numero Total De Alunos</t>
  </si>
  <si>
    <t>No. de Telefone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</si>
</sst>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-[$$-409]* #,##0.00_ ;_-[$$-409]* \-#,##0.00\ ;_-[$$-409]* &quot;-&quot;??_ ;_-@_ "/>
    <numFmt numFmtId="168" formatCode="_-[$$-409]* #,##0_ ;_-[$$-409]* \-#,##0\ ;_-[$$-409]* &quot;-&quot;??_ ;_-@_ "/>
    <numFmt numFmtId="169" formatCode="_([$$-409]* #,##0.00_);_([$$-409]* \(#,##0.00\);_([$$-409]* &quot;-&quot;??_);_(@_)"/>
    <numFmt numFmtId="170" formatCode="#,##0;[Red]#,##0"/>
    <numFmt numFmtId="171" formatCode="0.0"/>
    <numFmt numFmtId="172" formatCode="0.0%"/>
    <numFmt numFmtId="173" formatCode="_(* #,##0_);_(* \(#,##0\);_(* &quot;-&quot;??_);_(@_)"/>
  </numFmts>
  <fonts count="6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8"/>
      <name val="Calibri"/>
      <family val="2"/>
    </font>
    <font>
      <b/>
      <u/>
      <sz val="14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4"/>
      <color theme="9" tint="-0.499984740745262"/>
      <name val="Calibri"/>
      <family val="2"/>
    </font>
    <font>
      <b/>
      <i/>
      <sz val="14"/>
      <color theme="9" tint="-0.499984740745262"/>
      <name val="Calibri"/>
      <family val="2"/>
    </font>
    <font>
      <b/>
      <sz val="14"/>
      <color indexed="8"/>
      <name val="Calibri"/>
      <family val="2"/>
    </font>
    <font>
      <sz val="14"/>
      <name val="Calibri"/>
      <family val="2"/>
    </font>
    <font>
      <b/>
      <i/>
      <sz val="14"/>
      <color indexed="8"/>
      <name val="Calibri"/>
      <family val="2"/>
    </font>
    <font>
      <b/>
      <sz val="11"/>
      <color rgb="FF0000CC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indexed="8"/>
      <name val="Calibri"/>
      <family val="2"/>
      <scheme val="minor"/>
    </font>
    <font>
      <sz val="9"/>
      <color indexed="8"/>
      <name val="Times New Roman"/>
      <family val="1"/>
    </font>
    <font>
      <b/>
      <sz val="14"/>
      <color indexed="81"/>
      <name val="Calibri"/>
      <family val="2"/>
      <scheme val="minor"/>
    </font>
    <font>
      <b/>
      <sz val="11"/>
      <color indexed="81"/>
      <name val="Tahoma"/>
      <family val="2"/>
    </font>
    <font>
      <b/>
      <sz val="12"/>
      <color indexed="8"/>
      <name val="Tahom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b/>
      <sz val="14"/>
      <color theme="2" tint="-0.89999084444715716"/>
      <name val="Calibri"/>
      <family val="2"/>
      <scheme val="minor"/>
    </font>
    <font>
      <b/>
      <sz val="9"/>
      <name val="Candara"/>
      <family val="2"/>
    </font>
    <font>
      <sz val="9"/>
      <name val="Candara"/>
      <family val="2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7"/>
      <color rgb="FFFF0000"/>
      <name val="Calibri"/>
      <family val="2"/>
      <scheme val="minor"/>
    </font>
    <font>
      <i/>
      <sz val="7"/>
      <color rgb="FF0070C0"/>
      <name val="Calibri"/>
      <family val="2"/>
      <scheme val="minor"/>
    </font>
    <font>
      <b/>
      <sz val="9"/>
      <color rgb="FFFF0000"/>
      <name val="Candara"/>
      <family val="2"/>
    </font>
    <font>
      <b/>
      <sz val="9"/>
      <color rgb="FF7030A0"/>
      <name val="Candara"/>
      <family val="2"/>
    </font>
    <font>
      <sz val="9"/>
      <color theme="1"/>
      <name val="Candara"/>
      <family val="2"/>
    </font>
    <font>
      <b/>
      <sz val="12"/>
      <name val="Candara"/>
      <family val="2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1D1B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FF0066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D8D8D8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9"/>
        <bgColor theme="0"/>
      </patternFill>
    </fill>
    <fill>
      <patternFill patternType="lightUp">
        <fgColor theme="9"/>
        <bgColor theme="0" tint="-4.9989318521683403E-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26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0" borderId="0"/>
    <xf numFmtId="0" fontId="19" fillId="0" borderId="0"/>
    <xf numFmtId="164" fontId="30" fillId="0" borderId="0" applyFont="0" applyFill="0" applyBorder="0" applyAlignment="0" applyProtection="0"/>
    <xf numFmtId="0" fontId="38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9" fontId="30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9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633">
    <xf numFmtId="0" fontId="0" fillId="0" borderId="0" xfId="0"/>
    <xf numFmtId="0" fontId="1" fillId="0" borderId="0" xfId="1" applyFill="1"/>
    <xf numFmtId="0" fontId="1" fillId="0" borderId="0" xfId="1"/>
    <xf numFmtId="0" fontId="3" fillId="0" borderId="0" xfId="1" applyFont="1" applyFill="1" applyBorder="1" applyAlignment="1"/>
    <xf numFmtId="0" fontId="1" fillId="0" borderId="0" xfId="1" applyBorder="1"/>
    <xf numFmtId="0" fontId="4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3" fontId="5" fillId="5" borderId="4" xfId="1" applyNumberFormat="1" applyFont="1" applyFill="1" applyBorder="1" applyAlignment="1">
      <alignment horizontal="center" vertical="center"/>
    </xf>
    <xf numFmtId="3" fontId="8" fillId="5" borderId="4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right" vertical="center"/>
    </xf>
    <xf numFmtId="0" fontId="8" fillId="5" borderId="4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4" fillId="0" borderId="0" xfId="1" applyFont="1" applyFill="1" applyBorder="1"/>
    <xf numFmtId="0" fontId="16" fillId="2" borderId="4" xfId="1" applyFont="1" applyFill="1" applyBorder="1" applyAlignment="1">
      <alignment horizontal="center" vertical="center"/>
    </xf>
    <xf numFmtId="0" fontId="1" fillId="2" borderId="4" xfId="1" applyFill="1" applyBorder="1"/>
    <xf numFmtId="0" fontId="17" fillId="11" borderId="6" xfId="1" applyFont="1" applyFill="1" applyBorder="1" applyAlignment="1">
      <alignment horizontal="center" vertical="center" wrapText="1"/>
    </xf>
    <xf numFmtId="0" fontId="17" fillId="11" borderId="6" xfId="1" applyFont="1" applyFill="1" applyBorder="1" applyAlignment="1">
      <alignment horizontal="center" vertical="center"/>
    </xf>
    <xf numFmtId="0" fontId="17" fillId="11" borderId="4" xfId="1" applyFont="1" applyFill="1" applyBorder="1" applyAlignment="1">
      <alignment horizontal="center" vertical="center" wrapText="1"/>
    </xf>
    <xf numFmtId="0" fontId="17" fillId="11" borderId="7" xfId="1" applyFont="1" applyFill="1" applyBorder="1" applyAlignment="1">
      <alignment horizontal="center" vertical="center" wrapText="1"/>
    </xf>
    <xf numFmtId="0" fontId="17" fillId="12" borderId="4" xfId="1" applyFont="1" applyFill="1" applyBorder="1" applyAlignment="1">
      <alignment horizontal="center" vertical="center" wrapText="1"/>
    </xf>
    <xf numFmtId="0" fontId="18" fillId="12" borderId="5" xfId="1" applyFont="1" applyFill="1" applyBorder="1" applyAlignment="1">
      <alignment horizontal="center" vertical="center" wrapText="1"/>
    </xf>
    <xf numFmtId="0" fontId="20" fillId="8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17" fillId="13" borderId="6" xfId="1" applyFont="1" applyFill="1" applyBorder="1" applyAlignment="1">
      <alignment horizontal="center" vertical="center" wrapText="1"/>
    </xf>
    <xf numFmtId="0" fontId="17" fillId="10" borderId="4" xfId="1" applyFont="1" applyFill="1" applyBorder="1" applyAlignment="1">
      <alignment horizontal="center" vertical="center"/>
    </xf>
    <xf numFmtId="0" fontId="17" fillId="10" borderId="4" xfId="1" applyFont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wrapText="1"/>
    </xf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0" fillId="0" borderId="3" xfId="0" applyBorder="1"/>
    <xf numFmtId="0" fontId="28" fillId="2" borderId="9" xfId="0" applyFont="1" applyFill="1" applyBorder="1"/>
    <xf numFmtId="0" fontId="29" fillId="2" borderId="4" xfId="0" applyFont="1" applyFill="1" applyBorder="1"/>
    <xf numFmtId="0" fontId="28" fillId="2" borderId="4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0" xfId="0" applyFill="1"/>
    <xf numFmtId="0" fontId="0" fillId="2" borderId="3" xfId="0" applyFill="1" applyBorder="1"/>
    <xf numFmtId="0" fontId="0" fillId="15" borderId="4" xfId="0" applyFill="1" applyBorder="1"/>
    <xf numFmtId="0" fontId="0" fillId="16" borderId="4" xfId="0" applyFill="1" applyBorder="1"/>
    <xf numFmtId="0" fontId="0" fillId="5" borderId="4" xfId="0" applyFill="1" applyBorder="1"/>
    <xf numFmtId="0" fontId="0" fillId="0" borderId="1" xfId="0" applyBorder="1"/>
    <xf numFmtId="0" fontId="0" fillId="0" borderId="11" xfId="0" applyBorder="1"/>
    <xf numFmtId="0" fontId="17" fillId="11" borderId="1" xfId="1" applyFont="1" applyFill="1" applyBorder="1" applyAlignment="1">
      <alignment horizontal="center" vertical="center" wrapText="1"/>
    </xf>
    <xf numFmtId="0" fontId="0" fillId="16" borderId="1" xfId="0" applyFill="1" applyBorder="1"/>
    <xf numFmtId="0" fontId="0" fillId="16" borderId="10" xfId="0" applyFill="1" applyBorder="1"/>
    <xf numFmtId="0" fontId="17" fillId="11" borderId="12" xfId="1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2" borderId="3" xfId="0" applyFont="1" applyFill="1" applyBorder="1"/>
    <xf numFmtId="0" fontId="31" fillId="0" borderId="4" xfId="1" applyFont="1" applyFill="1" applyBorder="1" applyAlignment="1">
      <alignment horizontal="center" vertical="center"/>
    </xf>
    <xf numFmtId="165" fontId="0" fillId="15" borderId="4" xfId="3" applyNumberFormat="1" applyFont="1" applyFill="1" applyBorder="1"/>
    <xf numFmtId="166" fontId="0" fillId="15" borderId="4" xfId="3" applyNumberFormat="1" applyFont="1" applyFill="1" applyBorder="1"/>
    <xf numFmtId="166" fontId="0" fillId="2" borderId="4" xfId="3" applyNumberFormat="1" applyFont="1" applyFill="1" applyBorder="1"/>
    <xf numFmtId="165" fontId="0" fillId="2" borderId="4" xfId="3" applyNumberFormat="1" applyFont="1" applyFill="1" applyBorder="1"/>
    <xf numFmtId="0" fontId="0" fillId="0" borderId="0" xfId="0" applyFill="1"/>
    <xf numFmtId="0" fontId="0" fillId="2" borderId="1" xfId="0" applyFill="1" applyBorder="1"/>
    <xf numFmtId="0" fontId="31" fillId="2" borderId="4" xfId="1" applyFont="1" applyFill="1" applyBorder="1" applyAlignment="1">
      <alignment horizontal="center" vertical="center"/>
    </xf>
    <xf numFmtId="0" fontId="0" fillId="18" borderId="4" xfId="0" applyFill="1" applyBorder="1"/>
    <xf numFmtId="0" fontId="27" fillId="18" borderId="3" xfId="0" applyFont="1" applyFill="1" applyBorder="1"/>
    <xf numFmtId="0" fontId="32" fillId="18" borderId="4" xfId="0" applyFont="1" applyFill="1" applyBorder="1"/>
    <xf numFmtId="0" fontId="26" fillId="18" borderId="3" xfId="0" applyFont="1" applyFill="1" applyBorder="1"/>
    <xf numFmtId="0" fontId="27" fillId="16" borderId="3" xfId="0" applyFont="1" applyFill="1" applyBorder="1"/>
    <xf numFmtId="0" fontId="0" fillId="16" borderId="0" xfId="0" applyFill="1" applyBorder="1"/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35" fillId="20" borderId="23" xfId="0" applyFont="1" applyFill="1" applyBorder="1" applyAlignment="1"/>
    <xf numFmtId="0" fontId="36" fillId="20" borderId="24" xfId="0" applyFont="1" applyFill="1" applyBorder="1" applyAlignment="1"/>
    <xf numFmtId="0" fontId="36" fillId="20" borderId="25" xfId="0" applyFont="1" applyFill="1" applyBorder="1" applyAlignment="1"/>
    <xf numFmtId="0" fontId="35" fillId="20" borderId="26" xfId="0" applyFont="1" applyFill="1" applyBorder="1" applyAlignment="1"/>
    <xf numFmtId="0" fontId="36" fillId="20" borderId="27" xfId="0" applyFont="1" applyFill="1" applyBorder="1" applyAlignment="1"/>
    <xf numFmtId="0" fontId="35" fillId="20" borderId="28" xfId="0" applyFont="1" applyFill="1" applyBorder="1" applyAlignment="1">
      <alignment vertical="center"/>
    </xf>
    <xf numFmtId="0" fontId="35" fillId="21" borderId="29" xfId="0" applyFont="1" applyFill="1" applyBorder="1" applyAlignment="1"/>
    <xf numFmtId="3" fontId="35" fillId="21" borderId="30" xfId="0" applyNumberFormat="1" applyFont="1" applyFill="1" applyBorder="1" applyAlignment="1"/>
    <xf numFmtId="3" fontId="35" fillId="21" borderId="31" xfId="0" applyNumberFormat="1" applyFont="1" applyFill="1" applyBorder="1" applyAlignment="1"/>
    <xf numFmtId="0" fontId="35" fillId="20" borderId="19" xfId="0" applyFont="1" applyFill="1" applyBorder="1" applyAlignment="1">
      <alignment vertical="center"/>
    </xf>
    <xf numFmtId="0" fontId="37" fillId="19" borderId="32" xfId="0" applyFont="1" applyFill="1" applyBorder="1" applyAlignment="1">
      <alignment horizontal="center" vertical="center"/>
    </xf>
    <xf numFmtId="0" fontId="36" fillId="22" borderId="29" xfId="4" applyFont="1" applyFill="1" applyBorder="1" applyAlignment="1" applyProtection="1">
      <alignment horizontal="center" vertical="top"/>
    </xf>
    <xf numFmtId="3" fontId="36" fillId="19" borderId="33" xfId="5" applyNumberFormat="1" applyFont="1" applyFill="1" applyBorder="1" applyAlignment="1" applyProtection="1"/>
    <xf numFmtId="3" fontId="36" fillId="19" borderId="30" xfId="5" applyNumberFormat="1" applyFont="1" applyFill="1" applyBorder="1" applyAlignment="1" applyProtection="1"/>
    <xf numFmtId="3" fontId="36" fillId="19" borderId="31" xfId="5" applyNumberFormat="1" applyFont="1" applyFill="1" applyBorder="1" applyAlignment="1" applyProtection="1"/>
    <xf numFmtId="0" fontId="33" fillId="0" borderId="28" xfId="0" applyFont="1" applyBorder="1" applyAlignment="1"/>
    <xf numFmtId="0" fontId="37" fillId="23" borderId="36" xfId="0" applyFont="1" applyFill="1" applyBorder="1" applyAlignment="1">
      <alignment horizontal="center" vertical="center"/>
    </xf>
    <xf numFmtId="0" fontId="37" fillId="23" borderId="9" xfId="5" applyFont="1" applyFill="1" applyBorder="1" applyAlignment="1" applyProtection="1"/>
    <xf numFmtId="3" fontId="37" fillId="23" borderId="37" xfId="0" applyNumberFormat="1" applyFont="1" applyFill="1" applyBorder="1" applyAlignment="1"/>
    <xf numFmtId="3" fontId="37" fillId="23" borderId="38" xfId="0" applyNumberFormat="1" applyFont="1" applyFill="1" applyBorder="1" applyAlignment="1"/>
    <xf numFmtId="3" fontId="37" fillId="23" borderId="37" xfId="5" applyNumberFormat="1" applyFont="1" applyFill="1" applyBorder="1" applyAlignment="1" applyProtection="1"/>
    <xf numFmtId="3" fontId="37" fillId="23" borderId="38" xfId="5" applyNumberFormat="1" applyFont="1" applyFill="1" applyBorder="1" applyAlignment="1" applyProtection="1"/>
    <xf numFmtId="3" fontId="37" fillId="23" borderId="39" xfId="5" applyNumberFormat="1" applyFont="1" applyFill="1" applyBorder="1" applyAlignment="1" applyProtection="1"/>
    <xf numFmtId="0" fontId="37" fillId="23" borderId="40" xfId="0" applyFont="1" applyFill="1" applyBorder="1" applyAlignment="1"/>
    <xf numFmtId="0" fontId="37" fillId="23" borderId="4" xfId="0" applyFont="1" applyFill="1" applyBorder="1" applyAlignment="1"/>
    <xf numFmtId="0" fontId="37" fillId="23" borderId="2" xfId="5" applyFont="1" applyFill="1" applyBorder="1" applyAlignment="1" applyProtection="1"/>
    <xf numFmtId="3" fontId="37" fillId="23" borderId="40" xfId="0" applyNumberFormat="1" applyFont="1" applyFill="1" applyBorder="1" applyAlignment="1"/>
    <xf numFmtId="3" fontId="37" fillId="23" borderId="41" xfId="0" applyNumberFormat="1" applyFont="1" applyFill="1" applyBorder="1" applyAlignment="1"/>
    <xf numFmtId="3" fontId="37" fillId="23" borderId="40" xfId="5" applyNumberFormat="1" applyFont="1" applyFill="1" applyBorder="1" applyAlignment="1" applyProtection="1"/>
    <xf numFmtId="3" fontId="37" fillId="23" borderId="41" xfId="5" applyNumberFormat="1" applyFont="1" applyFill="1" applyBorder="1" applyAlignment="1" applyProtection="1"/>
    <xf numFmtId="3" fontId="37" fillId="23" borderId="1" xfId="5" applyNumberFormat="1" applyFont="1" applyFill="1" applyBorder="1" applyAlignment="1" applyProtection="1"/>
    <xf numFmtId="0" fontId="37" fillId="23" borderId="42" xfId="5" applyFont="1" applyFill="1" applyBorder="1" applyAlignment="1" applyProtection="1"/>
    <xf numFmtId="3" fontId="37" fillId="23" borderId="43" xfId="0" applyNumberFormat="1" applyFont="1" applyFill="1" applyBorder="1" applyAlignment="1"/>
    <xf numFmtId="3" fontId="37" fillId="23" borderId="44" xfId="0" applyNumberFormat="1" applyFont="1" applyFill="1" applyBorder="1" applyAlignment="1"/>
    <xf numFmtId="3" fontId="37" fillId="23" borderId="43" xfId="5" applyNumberFormat="1" applyFont="1" applyFill="1" applyBorder="1" applyAlignment="1" applyProtection="1"/>
    <xf numFmtId="3" fontId="37" fillId="23" borderId="44" xfId="5" applyNumberFormat="1" applyFont="1" applyFill="1" applyBorder="1" applyAlignment="1" applyProtection="1"/>
    <xf numFmtId="3" fontId="37" fillId="23" borderId="10" xfId="5" applyNumberFormat="1" applyFont="1" applyFill="1" applyBorder="1" applyAlignment="1" applyProtection="1"/>
    <xf numFmtId="0" fontId="37" fillId="19" borderId="36" xfId="0" applyFont="1" applyFill="1" applyBorder="1" applyAlignment="1">
      <alignment horizontal="center" vertical="center"/>
    </xf>
    <xf numFmtId="0" fontId="37" fillId="23" borderId="37" xfId="5" applyFont="1" applyFill="1" applyBorder="1" applyAlignment="1" applyProtection="1"/>
    <xf numFmtId="0" fontId="37" fillId="23" borderId="38" xfId="5" applyFont="1" applyFill="1" applyBorder="1" applyAlignment="1" applyProtection="1"/>
    <xf numFmtId="0" fontId="37" fillId="23" borderId="39" xfId="5" applyFont="1" applyFill="1" applyBorder="1" applyAlignment="1" applyProtection="1"/>
    <xf numFmtId="0" fontId="37" fillId="23" borderId="40" xfId="5" applyFont="1" applyFill="1" applyBorder="1" applyAlignment="1" applyProtection="1"/>
    <xf numFmtId="0" fontId="37" fillId="23" borderId="41" xfId="5" applyFont="1" applyFill="1" applyBorder="1" applyAlignment="1" applyProtection="1"/>
    <xf numFmtId="0" fontId="37" fillId="23" borderId="1" xfId="5" applyFont="1" applyFill="1" applyBorder="1" applyAlignment="1" applyProtection="1"/>
    <xf numFmtId="0" fontId="37" fillId="23" borderId="43" xfId="5" applyFont="1" applyFill="1" applyBorder="1" applyAlignment="1" applyProtection="1"/>
    <xf numFmtId="0" fontId="37" fillId="23" borderId="44" xfId="5" applyFont="1" applyFill="1" applyBorder="1" applyAlignment="1" applyProtection="1"/>
    <xf numFmtId="0" fontId="37" fillId="23" borderId="10" xfId="5" applyFont="1" applyFill="1" applyBorder="1" applyAlignment="1" applyProtection="1"/>
    <xf numFmtId="0" fontId="39" fillId="0" borderId="28" xfId="0" applyFont="1" applyBorder="1" applyAlignment="1"/>
    <xf numFmtId="0" fontId="40" fillId="0" borderId="0" xfId="0" applyFont="1" applyAlignment="1"/>
    <xf numFmtId="0" fontId="37" fillId="23" borderId="2" xfId="4" applyFont="1" applyFill="1" applyBorder="1" applyAlignment="1" applyProtection="1">
      <alignment vertical="top"/>
    </xf>
    <xf numFmtId="3" fontId="37" fillId="23" borderId="37" xfId="5" applyNumberFormat="1" applyFont="1" applyFill="1" applyBorder="1" applyAlignment="1" applyProtection="1">
      <alignment horizontal="right"/>
    </xf>
    <xf numFmtId="3" fontId="37" fillId="23" borderId="38" xfId="5" applyNumberFormat="1" applyFont="1" applyFill="1" applyBorder="1" applyAlignment="1" applyProtection="1">
      <alignment horizontal="right"/>
    </xf>
    <xf numFmtId="3" fontId="37" fillId="23" borderId="39" xfId="5" applyNumberFormat="1" applyFont="1" applyFill="1" applyBorder="1" applyAlignment="1" applyProtection="1">
      <alignment horizontal="right"/>
    </xf>
    <xf numFmtId="3" fontId="37" fillId="23" borderId="40" xfId="5" applyNumberFormat="1" applyFont="1" applyFill="1" applyBorder="1" applyAlignment="1" applyProtection="1">
      <alignment horizontal="right"/>
    </xf>
    <xf numFmtId="3" fontId="37" fillId="23" borderId="41" xfId="5" applyNumberFormat="1" applyFont="1" applyFill="1" applyBorder="1" applyAlignment="1" applyProtection="1">
      <alignment horizontal="right"/>
    </xf>
    <xf numFmtId="3" fontId="37" fillId="23" borderId="1" xfId="5" applyNumberFormat="1" applyFont="1" applyFill="1" applyBorder="1" applyAlignment="1" applyProtection="1">
      <alignment horizontal="right"/>
    </xf>
    <xf numFmtId="3" fontId="37" fillId="23" borderId="43" xfId="5" applyNumberFormat="1" applyFont="1" applyFill="1" applyBorder="1" applyAlignment="1" applyProtection="1">
      <alignment horizontal="right"/>
    </xf>
    <xf numFmtId="3" fontId="37" fillId="23" borderId="44" xfId="5" applyNumberFormat="1" applyFont="1" applyFill="1" applyBorder="1" applyAlignment="1" applyProtection="1">
      <alignment horizontal="right"/>
    </xf>
    <xf numFmtId="3" fontId="37" fillId="23" borderId="10" xfId="5" applyNumberFormat="1" applyFont="1" applyFill="1" applyBorder="1" applyAlignment="1" applyProtection="1">
      <alignment horizontal="right"/>
    </xf>
    <xf numFmtId="0" fontId="37" fillId="19" borderId="40" xfId="0" applyFont="1" applyFill="1" applyBorder="1" applyAlignment="1"/>
    <xf numFmtId="0" fontId="37" fillId="19" borderId="4" xfId="0" applyFont="1" applyFill="1" applyBorder="1" applyAlignment="1"/>
    <xf numFmtId="0" fontId="39" fillId="23" borderId="28" xfId="0" applyFont="1" applyFill="1" applyBorder="1" applyAlignment="1"/>
    <xf numFmtId="0" fontId="40" fillId="23" borderId="0" xfId="0" applyFont="1" applyFill="1" applyAlignment="1"/>
    <xf numFmtId="0" fontId="37" fillId="23" borderId="42" xfId="4" applyFont="1" applyFill="1" applyBorder="1" applyAlignment="1" applyProtection="1">
      <alignment vertical="top"/>
    </xf>
    <xf numFmtId="3" fontId="37" fillId="23" borderId="39" xfId="0" applyNumberFormat="1" applyFont="1" applyFill="1" applyBorder="1" applyAlignment="1"/>
    <xf numFmtId="3" fontId="37" fillId="23" borderId="1" xfId="0" applyNumberFormat="1" applyFont="1" applyFill="1" applyBorder="1" applyAlignment="1"/>
    <xf numFmtId="3" fontId="37" fillId="23" borderId="10" xfId="0" applyNumberFormat="1" applyFont="1" applyFill="1" applyBorder="1" applyAlignment="1"/>
    <xf numFmtId="3" fontId="37" fillId="23" borderId="46" xfId="5" applyNumberFormat="1" applyFont="1" applyFill="1" applyBorder="1" applyAlignment="1" applyProtection="1"/>
    <xf numFmtId="3" fontId="37" fillId="23" borderId="47" xfId="5" applyNumberFormat="1" applyFont="1" applyFill="1" applyBorder="1" applyAlignment="1" applyProtection="1"/>
    <xf numFmtId="0" fontId="37" fillId="0" borderId="28" xfId="0" applyFont="1" applyBorder="1" applyAlignment="1"/>
    <xf numFmtId="0" fontId="14" fillId="0" borderId="0" xfId="0" applyFont="1" applyAlignment="1"/>
    <xf numFmtId="0" fontId="37" fillId="23" borderId="9" xfId="5" applyFont="1" applyFill="1" applyBorder="1" applyAlignment="1" applyProtection="1">
      <alignment horizontal="left"/>
    </xf>
    <xf numFmtId="0" fontId="37" fillId="23" borderId="2" xfId="5" applyFont="1" applyFill="1" applyBorder="1" applyAlignment="1" applyProtection="1">
      <alignment horizontal="left"/>
    </xf>
    <xf numFmtId="3" fontId="36" fillId="19" borderId="33" xfId="0" applyNumberFormat="1" applyFont="1" applyFill="1" applyBorder="1" applyAlignment="1"/>
    <xf numFmtId="3" fontId="36" fillId="19" borderId="31" xfId="0" applyNumberFormat="1" applyFont="1" applyFill="1" applyBorder="1" applyAlignment="1"/>
    <xf numFmtId="0" fontId="37" fillId="23" borderId="9" xfId="4" applyFont="1" applyFill="1" applyBorder="1" applyAlignment="1" applyProtection="1">
      <alignment horizontal="justify" vertical="justify"/>
    </xf>
    <xf numFmtId="0" fontId="37" fillId="23" borderId="2" xfId="4" applyFont="1" applyFill="1" applyBorder="1" applyAlignment="1" applyProtection="1">
      <alignment horizontal="justify" vertical="justify"/>
    </xf>
    <xf numFmtId="0" fontId="37" fillId="23" borderId="42" xfId="4" applyFont="1" applyFill="1" applyBorder="1" applyAlignment="1" applyProtection="1">
      <alignment horizontal="justify" vertical="justify"/>
    </xf>
    <xf numFmtId="0" fontId="39" fillId="2" borderId="28" xfId="0" applyFont="1" applyFill="1" applyBorder="1" applyAlignment="1"/>
    <xf numFmtId="0" fontId="40" fillId="2" borderId="0" xfId="0" applyFont="1" applyFill="1" applyAlignment="1"/>
    <xf numFmtId="0" fontId="37" fillId="23" borderId="42" xfId="6" applyFont="1" applyFill="1" applyBorder="1" applyAlignment="1" applyProtection="1">
      <alignment horizontal="justify" vertical="justify"/>
    </xf>
    <xf numFmtId="3" fontId="37" fillId="23" borderId="37" xfId="0" applyNumberFormat="1" applyFont="1" applyFill="1" applyBorder="1" applyAlignment="1">
      <alignment horizontal="right"/>
    </xf>
    <xf numFmtId="3" fontId="37" fillId="23" borderId="38" xfId="0" applyNumberFormat="1" applyFont="1" applyFill="1" applyBorder="1" applyAlignment="1">
      <alignment horizontal="right"/>
    </xf>
    <xf numFmtId="3" fontId="37" fillId="23" borderId="39" xfId="0" applyNumberFormat="1" applyFont="1" applyFill="1" applyBorder="1" applyAlignment="1">
      <alignment horizontal="right"/>
    </xf>
    <xf numFmtId="3" fontId="37" fillId="23" borderId="40" xfId="0" applyNumberFormat="1" applyFont="1" applyFill="1" applyBorder="1" applyAlignment="1">
      <alignment horizontal="right"/>
    </xf>
    <xf numFmtId="3" fontId="37" fillId="23" borderId="41" xfId="0" applyNumberFormat="1" applyFont="1" applyFill="1" applyBorder="1" applyAlignment="1">
      <alignment horizontal="right"/>
    </xf>
    <xf numFmtId="3" fontId="37" fillId="23" borderId="1" xfId="0" applyNumberFormat="1" applyFont="1" applyFill="1" applyBorder="1" applyAlignment="1">
      <alignment horizontal="right"/>
    </xf>
    <xf numFmtId="3" fontId="37" fillId="23" borderId="43" xfId="0" applyNumberFormat="1" applyFont="1" applyFill="1" applyBorder="1" applyAlignment="1">
      <alignment horizontal="right"/>
    </xf>
    <xf numFmtId="3" fontId="37" fillId="23" borderId="44" xfId="0" applyNumberFormat="1" applyFont="1" applyFill="1" applyBorder="1" applyAlignment="1">
      <alignment horizontal="right"/>
    </xf>
    <xf numFmtId="3" fontId="37" fillId="23" borderId="10" xfId="0" applyNumberFormat="1" applyFont="1" applyFill="1" applyBorder="1" applyAlignment="1">
      <alignment horizontal="right"/>
    </xf>
    <xf numFmtId="0" fontId="37" fillId="23" borderId="9" xfId="4" applyFont="1" applyFill="1" applyBorder="1" applyAlignment="1" applyProtection="1">
      <alignment vertical="top"/>
    </xf>
    <xf numFmtId="0" fontId="36" fillId="19" borderId="29" xfId="5" applyFont="1" applyFill="1" applyBorder="1" applyAlignment="1" applyProtection="1">
      <alignment horizontal="center" vertical="center"/>
    </xf>
    <xf numFmtId="0" fontId="36" fillId="19" borderId="29" xfId="5" applyFont="1" applyFill="1" applyBorder="1" applyAlignment="1" applyProtection="1">
      <alignment horizontal="center"/>
    </xf>
    <xf numFmtId="0" fontId="37" fillId="23" borderId="48" xfId="5" applyFont="1" applyFill="1" applyBorder="1" applyAlignment="1" applyProtection="1">
      <alignment horizontal="left"/>
    </xf>
    <xf numFmtId="3" fontId="37" fillId="23" borderId="46" xfId="0" applyNumberFormat="1" applyFont="1" applyFill="1" applyBorder="1" applyAlignment="1"/>
    <xf numFmtId="3" fontId="37" fillId="23" borderId="47" xfId="0" applyNumberFormat="1" applyFont="1" applyFill="1" applyBorder="1" applyAlignment="1"/>
    <xf numFmtId="3" fontId="37" fillId="23" borderId="49" xfId="0" applyNumberFormat="1" applyFont="1" applyFill="1" applyBorder="1" applyAlignment="1"/>
    <xf numFmtId="0" fontId="37" fillId="23" borderId="50" xfId="5" applyFont="1" applyFill="1" applyBorder="1" applyAlignment="1" applyProtection="1"/>
    <xf numFmtId="3" fontId="37" fillId="23" borderId="51" xfId="5" applyNumberFormat="1" applyFont="1" applyFill="1" applyBorder="1" applyAlignment="1" applyProtection="1"/>
    <xf numFmtId="3" fontId="37" fillId="23" borderId="52" xfId="5" applyNumberFormat="1" applyFont="1" applyFill="1" applyBorder="1" applyAlignment="1" applyProtection="1"/>
    <xf numFmtId="3" fontId="37" fillId="23" borderId="51" xfId="0" applyNumberFormat="1" applyFont="1" applyFill="1" applyBorder="1" applyAlignment="1"/>
    <xf numFmtId="3" fontId="37" fillId="23" borderId="52" xfId="0" applyNumberFormat="1" applyFont="1" applyFill="1" applyBorder="1" applyAlignment="1"/>
    <xf numFmtId="3" fontId="37" fillId="23" borderId="53" xfId="0" applyNumberFormat="1" applyFont="1" applyFill="1" applyBorder="1" applyAlignment="1"/>
    <xf numFmtId="0" fontId="36" fillId="24" borderId="29" xfId="5" applyFont="1" applyFill="1" applyBorder="1" applyAlignment="1" applyProtection="1"/>
    <xf numFmtId="0" fontId="37" fillId="23" borderId="48" xfId="5" applyFont="1" applyFill="1" applyBorder="1" applyAlignment="1" applyProtection="1"/>
    <xf numFmtId="3" fontId="37" fillId="23" borderId="49" xfId="5" applyNumberFormat="1" applyFont="1" applyFill="1" applyBorder="1" applyAlignment="1" applyProtection="1"/>
    <xf numFmtId="0" fontId="37" fillId="23" borderId="51" xfId="5" applyFont="1" applyFill="1" applyBorder="1" applyAlignment="1" applyProtection="1"/>
    <xf numFmtId="0" fontId="37" fillId="23" borderId="52" xfId="5" applyFont="1" applyFill="1" applyBorder="1" applyAlignment="1" applyProtection="1"/>
    <xf numFmtId="0" fontId="37" fillId="23" borderId="53" xfId="5" applyFont="1" applyFill="1" applyBorder="1" applyAlignment="1" applyProtection="1"/>
    <xf numFmtId="0" fontId="37" fillId="23" borderId="51" xfId="0" applyFont="1" applyFill="1" applyBorder="1" applyAlignment="1"/>
    <xf numFmtId="0" fontId="37" fillId="23" borderId="54" xfId="0" applyFont="1" applyFill="1" applyBorder="1" applyAlignment="1"/>
    <xf numFmtId="0" fontId="33" fillId="0" borderId="19" xfId="0" applyFont="1" applyBorder="1" applyAlignment="1"/>
    <xf numFmtId="0" fontId="37" fillId="0" borderId="0" xfId="0" applyFont="1" applyAlignment="1"/>
    <xf numFmtId="3" fontId="0" fillId="0" borderId="4" xfId="0" applyNumberFormat="1" applyBorder="1"/>
    <xf numFmtId="3" fontId="0" fillId="15" borderId="4" xfId="0" applyNumberFormat="1" applyFill="1" applyBorder="1"/>
    <xf numFmtId="0" fontId="0" fillId="18" borderId="1" xfId="0" applyFill="1" applyBorder="1"/>
    <xf numFmtId="0" fontId="0" fillId="18" borderId="3" xfId="0" applyFill="1" applyBorder="1"/>
    <xf numFmtId="166" fontId="0" fillId="18" borderId="4" xfId="3" applyNumberFormat="1" applyFont="1" applyFill="1" applyBorder="1"/>
    <xf numFmtId="0" fontId="31" fillId="18" borderId="4" xfId="1" applyFont="1" applyFill="1" applyBorder="1" applyAlignment="1">
      <alignment horizontal="center" vertical="center"/>
    </xf>
    <xf numFmtId="165" fontId="0" fillId="18" borderId="4" xfId="3" applyNumberFormat="1" applyFont="1" applyFill="1" applyBorder="1"/>
    <xf numFmtId="0" fontId="0" fillId="18" borderId="0" xfId="0" applyFill="1" applyBorder="1"/>
    <xf numFmtId="0" fontId="0" fillId="18" borderId="0" xfId="0" applyFill="1"/>
    <xf numFmtId="0" fontId="26" fillId="18" borderId="4" xfId="0" applyFont="1" applyFill="1" applyBorder="1"/>
    <xf numFmtId="0" fontId="32" fillId="0" borderId="4" xfId="0" applyFont="1" applyBorder="1"/>
    <xf numFmtId="0" fontId="26" fillId="18" borderId="4" xfId="0" applyFont="1" applyFill="1" applyBorder="1" applyAlignment="1">
      <alignment horizontal="center"/>
    </xf>
    <xf numFmtId="0" fontId="28" fillId="18" borderId="4" xfId="0" applyFont="1" applyFill="1" applyBorder="1"/>
    <xf numFmtId="0" fontId="5" fillId="16" borderId="0" xfId="1" applyFont="1" applyFill="1" applyBorder="1" applyAlignment="1">
      <alignment horizontal="left" vertical="center"/>
    </xf>
    <xf numFmtId="0" fontId="0" fillId="25" borderId="4" xfId="0" applyFill="1" applyBorder="1"/>
    <xf numFmtId="3" fontId="5" fillId="16" borderId="0" xfId="1" applyNumberFormat="1" applyFont="1" applyFill="1" applyBorder="1" applyAlignment="1">
      <alignment horizontal="center" vertical="center"/>
    </xf>
    <xf numFmtId="0" fontId="42" fillId="26" borderId="0" xfId="0" applyFont="1" applyFill="1" applyBorder="1" applyAlignment="1"/>
    <xf numFmtId="0" fontId="47" fillId="16" borderId="9" xfId="0" applyFont="1" applyFill="1" applyBorder="1" applyAlignment="1">
      <alignment vertical="center"/>
    </xf>
    <xf numFmtId="0" fontId="48" fillId="16" borderId="9" xfId="0" applyFont="1" applyFill="1" applyBorder="1" applyAlignment="1">
      <alignment vertical="center"/>
    </xf>
    <xf numFmtId="0" fontId="49" fillId="28" borderId="11" xfId="2" applyFont="1" applyFill="1" applyBorder="1" applyAlignment="1" applyProtection="1">
      <alignment horizontal="center" vertical="top" wrapText="1"/>
      <protection locked="0"/>
    </xf>
    <xf numFmtId="0" fontId="43" fillId="28" borderId="8" xfId="2" applyFont="1" applyFill="1" applyBorder="1" applyAlignment="1" applyProtection="1">
      <alignment horizontal="center" vertical="top" wrapText="1"/>
      <protection locked="0"/>
    </xf>
    <xf numFmtId="0" fontId="49" fillId="28" borderId="8" xfId="2" applyFont="1" applyFill="1" applyBorder="1" applyAlignment="1" applyProtection="1">
      <alignment horizontal="center" vertical="top" wrapText="1"/>
      <protection locked="0"/>
    </xf>
    <xf numFmtId="167" fontId="43" fillId="5" borderId="31" xfId="2" applyNumberFormat="1" applyFont="1" applyFill="1" applyBorder="1" applyAlignment="1" applyProtection="1">
      <alignment vertical="center"/>
      <protection locked="0"/>
    </xf>
    <xf numFmtId="0" fontId="43" fillId="5" borderId="30" xfId="2" applyNumberFormat="1" applyFont="1" applyFill="1" applyBorder="1" applyAlignment="1" applyProtection="1">
      <alignment horizontal="center" vertical="center"/>
      <protection locked="0"/>
    </xf>
    <xf numFmtId="167" fontId="43" fillId="5" borderId="30" xfId="2" applyNumberFormat="1" applyFont="1" applyFill="1" applyBorder="1" applyAlignment="1" applyProtection="1">
      <alignment vertical="center"/>
      <protection locked="0"/>
    </xf>
    <xf numFmtId="167" fontId="43" fillId="5" borderId="29" xfId="2" applyNumberFormat="1" applyFont="1" applyFill="1" applyBorder="1" applyAlignment="1" applyProtection="1">
      <alignment vertical="center"/>
      <protection locked="0"/>
    </xf>
    <xf numFmtId="168" fontId="43" fillId="5" borderId="30" xfId="2" applyNumberFormat="1" applyFont="1" applyFill="1" applyBorder="1" applyAlignment="1" applyProtection="1">
      <alignment vertical="center"/>
      <protection locked="0"/>
    </xf>
    <xf numFmtId="9" fontId="50" fillId="5" borderId="30" xfId="7" applyFont="1" applyFill="1" applyBorder="1" applyAlignment="1" applyProtection="1">
      <alignment vertical="center"/>
      <protection locked="0"/>
    </xf>
    <xf numFmtId="167" fontId="44" fillId="16" borderId="39" xfId="2" applyNumberFormat="1" applyFont="1" applyFill="1" applyBorder="1" applyAlignment="1" applyProtection="1">
      <alignment vertical="center"/>
      <protection locked="0"/>
    </xf>
    <xf numFmtId="0" fontId="44" fillId="29" borderId="64" xfId="8" applyNumberFormat="1" applyFont="1" applyFill="1" applyBorder="1" applyAlignment="1" applyProtection="1">
      <alignment horizontal="center" vertical="center"/>
      <protection locked="0"/>
    </xf>
    <xf numFmtId="168" fontId="44" fillId="29" borderId="64" xfId="8" applyNumberFormat="1" applyFont="1" applyFill="1" applyBorder="1" applyAlignment="1" applyProtection="1">
      <alignment horizontal="right" vertical="center"/>
      <protection locked="0"/>
    </xf>
    <xf numFmtId="168" fontId="44" fillId="29" borderId="58" xfId="8" applyNumberFormat="1" applyFont="1" applyFill="1" applyBorder="1" applyAlignment="1" applyProtection="1">
      <alignment horizontal="right" vertical="center"/>
      <protection locked="0"/>
    </xf>
    <xf numFmtId="168" fontId="44" fillId="29" borderId="55" xfId="8" applyNumberFormat="1" applyFont="1" applyFill="1" applyBorder="1" applyAlignment="1" applyProtection="1">
      <alignment horizontal="right" vertical="center"/>
      <protection locked="0"/>
    </xf>
    <xf numFmtId="168" fontId="44" fillId="30" borderId="55" xfId="8" applyNumberFormat="1" applyFont="1" applyFill="1" applyBorder="1" applyAlignment="1" applyProtection="1">
      <alignment horizontal="right" vertical="center"/>
      <protection locked="0"/>
    </xf>
    <xf numFmtId="168" fontId="44" fillId="30" borderId="39" xfId="8" applyNumberFormat="1" applyFont="1" applyFill="1" applyBorder="1" applyAlignment="1" applyProtection="1">
      <alignment horizontal="right" vertical="center"/>
      <protection locked="0"/>
    </xf>
    <xf numFmtId="168" fontId="44" fillId="29" borderId="64" xfId="8" applyNumberFormat="1" applyFont="1" applyFill="1" applyBorder="1" applyAlignment="1" applyProtection="1">
      <alignment horizontal="right" vertical="center"/>
      <protection hidden="1"/>
    </xf>
    <xf numFmtId="167" fontId="44" fillId="16" borderId="64" xfId="2" applyNumberFormat="1" applyFont="1" applyFill="1" applyBorder="1" applyAlignment="1" applyProtection="1">
      <alignment horizontal="left" vertical="center"/>
      <protection locked="0"/>
    </xf>
    <xf numFmtId="167" fontId="44" fillId="16" borderId="1" xfId="2" applyNumberFormat="1" applyFont="1" applyFill="1" applyBorder="1" applyAlignment="1" applyProtection="1">
      <alignment vertical="center"/>
      <protection locked="0"/>
    </xf>
    <xf numFmtId="0" fontId="44" fillId="16" borderId="36" xfId="8" applyNumberFormat="1" applyFont="1" applyFill="1" applyBorder="1" applyAlignment="1" applyProtection="1">
      <alignment horizontal="center" vertical="center"/>
      <protection locked="0"/>
    </xf>
    <xf numFmtId="168" fontId="44" fillId="16" borderId="36" xfId="8" applyNumberFormat="1" applyFont="1" applyFill="1" applyBorder="1" applyAlignment="1" applyProtection="1">
      <alignment horizontal="right" vertical="center"/>
      <protection locked="0"/>
    </xf>
    <xf numFmtId="168" fontId="44" fillId="16" borderId="4" xfId="8" applyNumberFormat="1" applyFont="1" applyFill="1" applyBorder="1" applyAlignment="1" applyProtection="1">
      <alignment horizontal="right" vertical="center"/>
      <protection locked="0"/>
    </xf>
    <xf numFmtId="168" fontId="44" fillId="10" borderId="4" xfId="8" applyNumberFormat="1" applyFont="1" applyFill="1" applyBorder="1" applyAlignment="1" applyProtection="1">
      <alignment horizontal="right" vertical="center"/>
      <protection locked="0"/>
    </xf>
    <xf numFmtId="168" fontId="44" fillId="16" borderId="36" xfId="8" applyNumberFormat="1" applyFont="1" applyFill="1" applyBorder="1" applyAlignment="1" applyProtection="1">
      <alignment horizontal="right" vertical="center"/>
      <protection hidden="1"/>
    </xf>
    <xf numFmtId="167" fontId="44" fillId="16" borderId="36" xfId="2" applyNumberFormat="1" applyFont="1" applyFill="1" applyBorder="1" applyAlignment="1" applyProtection="1">
      <alignment horizontal="left" vertical="center"/>
      <protection locked="0"/>
    </xf>
    <xf numFmtId="168" fontId="44" fillId="10" borderId="1" xfId="8" applyNumberFormat="1" applyFont="1" applyFill="1" applyBorder="1" applyAlignment="1" applyProtection="1">
      <alignment horizontal="right" vertical="center"/>
      <protection locked="0"/>
    </xf>
    <xf numFmtId="169" fontId="44" fillId="16" borderId="4" xfId="8" applyNumberFormat="1" applyFont="1" applyFill="1" applyBorder="1" applyAlignment="1" applyProtection="1">
      <alignment horizontal="right" vertical="center"/>
      <protection locked="0"/>
    </xf>
    <xf numFmtId="168" fontId="44" fillId="16" borderId="3" xfId="8" applyNumberFormat="1" applyFont="1" applyFill="1" applyBorder="1" applyAlignment="1" applyProtection="1">
      <alignment horizontal="right" vertical="center"/>
      <protection locked="0"/>
    </xf>
    <xf numFmtId="167" fontId="44" fillId="16" borderId="10" xfId="2" applyNumberFormat="1" applyFont="1" applyFill="1" applyBorder="1" applyAlignment="1" applyProtection="1">
      <alignment vertical="center"/>
      <protection locked="0"/>
    </xf>
    <xf numFmtId="0" fontId="44" fillId="16" borderId="65" xfId="8" applyNumberFormat="1" applyFont="1" applyFill="1" applyBorder="1" applyAlignment="1" applyProtection="1">
      <alignment horizontal="center" vertical="center"/>
      <protection locked="0"/>
    </xf>
    <xf numFmtId="168" fontId="44" fillId="16" borderId="65" xfId="8" applyNumberFormat="1" applyFont="1" applyFill="1" applyBorder="1" applyAlignment="1" applyProtection="1">
      <alignment horizontal="right" vertical="center"/>
      <protection locked="0"/>
    </xf>
    <xf numFmtId="168" fontId="44" fillId="16" borderId="8" xfId="8" applyNumberFormat="1" applyFont="1" applyFill="1" applyBorder="1" applyAlignment="1" applyProtection="1">
      <alignment horizontal="right" vertical="center"/>
      <protection locked="0"/>
    </xf>
    <xf numFmtId="168" fontId="44" fillId="10" borderId="10" xfId="8" applyNumberFormat="1" applyFont="1" applyFill="1" applyBorder="1" applyAlignment="1" applyProtection="1">
      <alignment horizontal="right" vertical="center"/>
      <protection locked="0"/>
    </xf>
    <xf numFmtId="168" fontId="44" fillId="16" borderId="65" xfId="8" applyNumberFormat="1" applyFont="1" applyFill="1" applyBorder="1" applyAlignment="1" applyProtection="1">
      <alignment horizontal="right" vertical="center"/>
      <protection hidden="1"/>
    </xf>
    <xf numFmtId="167" fontId="44" fillId="16" borderId="65" xfId="2" applyNumberFormat="1" applyFont="1" applyFill="1" applyBorder="1" applyAlignment="1" applyProtection="1">
      <alignment horizontal="left" vertical="center"/>
      <protection locked="0"/>
    </xf>
    <xf numFmtId="167" fontId="43" fillId="5" borderId="31" xfId="2" applyNumberFormat="1" applyFont="1" applyFill="1" applyBorder="1" applyAlignment="1" applyProtection="1">
      <alignment vertical="center" wrapText="1"/>
      <protection locked="0"/>
    </xf>
    <xf numFmtId="167" fontId="43" fillId="5" borderId="30" xfId="2" applyNumberFormat="1" applyFont="1" applyFill="1" applyBorder="1" applyAlignment="1" applyProtection="1">
      <alignment vertical="center" wrapText="1"/>
      <protection locked="0"/>
    </xf>
    <xf numFmtId="168" fontId="43" fillId="5" borderId="30" xfId="2" applyNumberFormat="1" applyFont="1" applyFill="1" applyBorder="1" applyAlignment="1" applyProtection="1">
      <alignment vertical="center" wrapText="1"/>
      <protection locked="0"/>
    </xf>
    <xf numFmtId="168" fontId="43" fillId="5" borderId="29" xfId="2" applyNumberFormat="1" applyFont="1" applyFill="1" applyBorder="1" applyAlignment="1" applyProtection="1">
      <alignment vertical="center" wrapText="1"/>
      <protection locked="0"/>
    </xf>
    <xf numFmtId="167" fontId="44" fillId="16" borderId="39" xfId="2" applyNumberFormat="1" applyFont="1" applyFill="1" applyBorder="1" applyAlignment="1" applyProtection="1">
      <alignment horizontal="left" vertical="center" wrapText="1"/>
      <protection locked="0"/>
    </xf>
    <xf numFmtId="167" fontId="44" fillId="16" borderId="1" xfId="2" applyNumberFormat="1" applyFont="1" applyFill="1" applyBorder="1" applyAlignment="1" applyProtection="1">
      <alignment horizontal="left" vertical="center" wrapText="1"/>
      <protection locked="0"/>
    </xf>
    <xf numFmtId="168" fontId="44" fillId="10" borderId="3" xfId="8" applyNumberFormat="1" applyFont="1" applyFill="1" applyBorder="1" applyAlignment="1" applyProtection="1">
      <alignment horizontal="right" vertical="center"/>
      <protection locked="0"/>
    </xf>
    <xf numFmtId="167" fontId="51" fillId="16" borderId="10" xfId="2" applyNumberFormat="1" applyFont="1" applyFill="1" applyBorder="1" applyAlignment="1" applyProtection="1">
      <alignment horizontal="left" vertical="center"/>
      <protection locked="0"/>
    </xf>
    <xf numFmtId="168" fontId="44" fillId="16" borderId="11" xfId="8" applyNumberFormat="1" applyFont="1" applyFill="1" applyBorder="1" applyAlignment="1" applyProtection="1">
      <alignment horizontal="right" vertical="center"/>
      <protection locked="0"/>
    </xf>
    <xf numFmtId="168" fontId="44" fillId="10" borderId="8" xfId="8" applyNumberFormat="1" applyFont="1" applyFill="1" applyBorder="1" applyAlignment="1" applyProtection="1">
      <alignment horizontal="right" vertical="center"/>
      <protection locked="0"/>
    </xf>
    <xf numFmtId="168" fontId="43" fillId="5" borderId="29" xfId="2" applyNumberFormat="1" applyFont="1" applyFill="1" applyBorder="1" applyAlignment="1" applyProtection="1">
      <alignment vertical="center"/>
      <protection locked="0"/>
    </xf>
    <xf numFmtId="0" fontId="44" fillId="16" borderId="64" xfId="8" applyNumberFormat="1" applyFont="1" applyFill="1" applyBorder="1" applyAlignment="1" applyProtection="1">
      <alignment horizontal="center" vertical="center"/>
      <protection locked="0"/>
    </xf>
    <xf numFmtId="168" fontId="44" fillId="16" borderId="64" xfId="8" applyNumberFormat="1" applyFont="1" applyFill="1" applyBorder="1" applyAlignment="1" applyProtection="1">
      <alignment horizontal="right" vertical="center"/>
      <protection locked="0"/>
    </xf>
    <xf numFmtId="168" fontId="44" fillId="16" borderId="58" xfId="8" applyNumberFormat="1" applyFont="1" applyFill="1" applyBorder="1" applyAlignment="1" applyProtection="1">
      <alignment horizontal="right" vertical="center"/>
      <protection locked="0"/>
    </xf>
    <xf numFmtId="168" fontId="44" fillId="10" borderId="58" xfId="8" applyNumberFormat="1" applyFont="1" applyFill="1" applyBorder="1" applyAlignment="1" applyProtection="1">
      <alignment horizontal="right" vertical="center"/>
      <protection locked="0"/>
    </xf>
    <xf numFmtId="168" fontId="43" fillId="16" borderId="64" xfId="8" applyNumberFormat="1" applyFont="1" applyFill="1" applyBorder="1" applyAlignment="1" applyProtection="1">
      <alignment horizontal="right" vertical="center"/>
      <protection hidden="1"/>
    </xf>
    <xf numFmtId="168" fontId="43" fillId="16" borderId="36" xfId="8" applyNumberFormat="1" applyFont="1" applyFill="1" applyBorder="1" applyAlignment="1" applyProtection="1">
      <alignment horizontal="right" vertical="center"/>
      <protection hidden="1"/>
    </xf>
    <xf numFmtId="169" fontId="44" fillId="16" borderId="58" xfId="8" applyNumberFormat="1" applyFont="1" applyFill="1" applyBorder="1" applyAlignment="1" applyProtection="1">
      <alignment horizontal="right" vertical="center"/>
      <protection locked="0"/>
    </xf>
    <xf numFmtId="167" fontId="43" fillId="16" borderId="64" xfId="2" applyNumberFormat="1" applyFont="1" applyFill="1" applyBorder="1" applyAlignment="1" applyProtection="1">
      <alignment horizontal="right" vertical="center"/>
      <protection locked="0"/>
    </xf>
    <xf numFmtId="167" fontId="44" fillId="16" borderId="27" xfId="2" applyNumberFormat="1" applyFont="1" applyFill="1" applyBorder="1" applyAlignment="1" applyProtection="1">
      <alignment horizontal="left" vertical="center" wrapText="1"/>
      <protection locked="0"/>
    </xf>
    <xf numFmtId="168" fontId="43" fillId="16" borderId="17" xfId="8" applyNumberFormat="1" applyFont="1" applyFill="1" applyBorder="1" applyAlignment="1" applyProtection="1">
      <alignment horizontal="right" vertical="center"/>
      <protection hidden="1"/>
    </xf>
    <xf numFmtId="167" fontId="43" fillId="16" borderId="17" xfId="2" applyNumberFormat="1" applyFont="1" applyFill="1" applyBorder="1" applyAlignment="1" applyProtection="1">
      <alignment horizontal="right" vertical="center"/>
      <protection locked="0"/>
    </xf>
    <xf numFmtId="167" fontId="44" fillId="16" borderId="10" xfId="2" applyNumberFormat="1" applyFont="1" applyFill="1" applyBorder="1" applyAlignment="1" applyProtection="1">
      <alignment horizontal="left" vertical="center" wrapText="1"/>
      <protection locked="0"/>
    </xf>
    <xf numFmtId="168" fontId="43" fillId="16" borderId="65" xfId="8" applyNumberFormat="1" applyFont="1" applyFill="1" applyBorder="1" applyAlignment="1" applyProtection="1">
      <alignment horizontal="right" vertical="center"/>
      <protection hidden="1"/>
    </xf>
    <xf numFmtId="167" fontId="43" fillId="16" borderId="65" xfId="2" applyNumberFormat="1" applyFont="1" applyFill="1" applyBorder="1" applyAlignment="1" applyProtection="1">
      <alignment horizontal="right" vertical="center"/>
      <protection locked="0"/>
    </xf>
    <xf numFmtId="167" fontId="43" fillId="16" borderId="45" xfId="2" applyNumberFormat="1" applyFont="1" applyFill="1" applyBorder="1" applyAlignment="1" applyProtection="1">
      <alignment horizontal="center" vertical="center"/>
      <protection locked="0"/>
    </xf>
    <xf numFmtId="168" fontId="43" fillId="5" borderId="29" xfId="2" applyNumberFormat="1" applyFont="1" applyFill="1" applyBorder="1" applyAlignment="1" applyProtection="1">
      <alignment horizontal="left" vertical="center"/>
      <protection locked="0"/>
    </xf>
    <xf numFmtId="167" fontId="43" fillId="5" borderId="30" xfId="8" applyNumberFormat="1" applyFont="1" applyFill="1" applyBorder="1" applyAlignment="1" applyProtection="1">
      <alignment horizontal="right" vertical="center"/>
      <protection hidden="1"/>
    </xf>
    <xf numFmtId="167" fontId="44" fillId="16" borderId="66" xfId="2" applyNumberFormat="1" applyFont="1" applyFill="1" applyBorder="1" applyAlignment="1" applyProtection="1">
      <alignment vertical="center"/>
      <protection locked="0"/>
    </xf>
    <xf numFmtId="167" fontId="44" fillId="16" borderId="0" xfId="2" applyNumberFormat="1" applyFont="1" applyFill="1" applyBorder="1" applyAlignment="1" applyProtection="1">
      <alignment vertical="center"/>
      <protection locked="0"/>
    </xf>
    <xf numFmtId="168" fontId="44" fillId="16" borderId="0" xfId="2" applyNumberFormat="1" applyFont="1" applyFill="1" applyBorder="1" applyAlignment="1" applyProtection="1">
      <alignment vertical="center"/>
      <protection locked="0"/>
    </xf>
    <xf numFmtId="167" fontId="44" fillId="16" borderId="28" xfId="2" applyNumberFormat="1" applyFont="1" applyFill="1" applyBorder="1" applyAlignment="1" applyProtection="1">
      <alignment vertical="center"/>
      <protection locked="0"/>
    </xf>
    <xf numFmtId="167" fontId="43" fillId="31" borderId="31" xfId="2" applyNumberFormat="1" applyFont="1" applyFill="1" applyBorder="1" applyAlignment="1" applyProtection="1">
      <alignment vertical="center"/>
      <protection locked="0"/>
    </xf>
    <xf numFmtId="167" fontId="43" fillId="31" borderId="29" xfId="2" applyNumberFormat="1" applyFont="1" applyFill="1" applyBorder="1" applyAlignment="1" applyProtection="1">
      <alignment vertical="center"/>
      <protection locked="0"/>
    </xf>
    <xf numFmtId="168" fontId="43" fillId="31" borderId="29" xfId="2" applyNumberFormat="1" applyFont="1" applyFill="1" applyBorder="1" applyAlignment="1" applyProtection="1">
      <alignment vertical="center"/>
      <protection locked="0"/>
    </xf>
    <xf numFmtId="168" fontId="43" fillId="31" borderId="29" xfId="2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/>
    <xf numFmtId="0" fontId="53" fillId="0" borderId="0" xfId="0" applyFont="1" applyAlignment="1">
      <alignment horizontal="center"/>
    </xf>
    <xf numFmtId="0" fontId="54" fillId="0" borderId="4" xfId="0" applyFont="1" applyBorder="1"/>
    <xf numFmtId="0" fontId="55" fillId="0" borderId="4" xfId="0" applyFont="1" applyBorder="1"/>
    <xf numFmtId="0" fontId="55" fillId="0" borderId="4" xfId="0" applyFont="1" applyFill="1" applyBorder="1" applyAlignment="1">
      <alignment wrapText="1"/>
    </xf>
    <xf numFmtId="2" fontId="55" fillId="0" borderId="4" xfId="0" applyNumberFormat="1" applyFont="1" applyBorder="1"/>
    <xf numFmtId="0" fontId="55" fillId="0" borderId="4" xfId="0" applyFont="1" applyFill="1" applyBorder="1"/>
    <xf numFmtId="0" fontId="55" fillId="0" borderId="4" xfId="0" applyFont="1" applyBorder="1" applyAlignment="1">
      <alignment horizontal="right"/>
    </xf>
    <xf numFmtId="2" fontId="53" fillId="0" borderId="0" xfId="0" applyNumberFormat="1" applyFont="1"/>
    <xf numFmtId="0" fontId="0" fillId="25" borderId="4" xfId="0" applyFill="1" applyBorder="1" applyAlignment="1">
      <alignment horizontal="right"/>
    </xf>
    <xf numFmtId="0" fontId="32" fillId="0" borderId="0" xfId="0" applyFont="1"/>
    <xf numFmtId="0" fontId="0" fillId="0" borderId="0" xfId="0" applyFont="1"/>
    <xf numFmtId="0" fontId="17" fillId="33" borderId="4" xfId="1" applyFont="1" applyFill="1" applyBorder="1" applyAlignment="1">
      <alignment horizontal="center" vertical="center" wrapText="1"/>
    </xf>
    <xf numFmtId="0" fontId="0" fillId="32" borderId="4" xfId="0" applyFill="1" applyBorder="1" applyAlignment="1"/>
    <xf numFmtId="0" fontId="27" fillId="0" borderId="4" xfId="0" applyFont="1" applyFill="1" applyBorder="1"/>
    <xf numFmtId="0" fontId="0" fillId="0" borderId="4" xfId="0" applyFont="1" applyBorder="1"/>
    <xf numFmtId="0" fontId="58" fillId="2" borderId="4" xfId="0" applyFont="1" applyFill="1" applyBorder="1"/>
    <xf numFmtId="0" fontId="43" fillId="36" borderId="58" xfId="0" applyFont="1" applyFill="1" applyBorder="1" applyAlignment="1" applyProtection="1">
      <alignment horizontal="center" vertical="top" wrapText="1"/>
      <protection locked="0"/>
    </xf>
    <xf numFmtId="0" fontId="44" fillId="36" borderId="58" xfId="0" applyFont="1" applyFill="1" applyBorder="1" applyAlignment="1" applyProtection="1">
      <alignment vertical="center"/>
      <protection locked="0"/>
    </xf>
    <xf numFmtId="166" fontId="44" fillId="36" borderId="58" xfId="0" applyNumberFormat="1" applyFont="1" applyFill="1" applyBorder="1" applyAlignment="1" applyProtection="1">
      <alignment horizontal="right" vertical="center"/>
      <protection locked="0"/>
    </xf>
    <xf numFmtId="0" fontId="43" fillId="36" borderId="37" xfId="0" applyFont="1" applyFill="1" applyBorder="1" applyAlignment="1" applyProtection="1">
      <alignment vertical="center"/>
      <protection locked="0"/>
    </xf>
    <xf numFmtId="0" fontId="44" fillId="36" borderId="58" xfId="0" applyFont="1" applyFill="1" applyBorder="1" applyAlignment="1" applyProtection="1">
      <alignment horizontal="left" vertical="center" wrapText="1"/>
      <protection locked="0"/>
    </xf>
    <xf numFmtId="166" fontId="44" fillId="36" borderId="58" xfId="0" applyNumberFormat="1" applyFont="1" applyFill="1" applyBorder="1" applyAlignment="1">
      <alignment horizontal="right" vertical="center"/>
    </xf>
    <xf numFmtId="0" fontId="44" fillId="36" borderId="58" xfId="0" applyFont="1" applyFill="1" applyBorder="1" applyAlignment="1" applyProtection="1">
      <alignment horizontal="left" vertical="center"/>
      <protection locked="0"/>
    </xf>
    <xf numFmtId="0" fontId="44" fillId="36" borderId="58" xfId="0" applyFont="1" applyFill="1" applyBorder="1" applyAlignment="1" applyProtection="1">
      <alignment horizontal="center" vertical="center"/>
      <protection locked="0"/>
    </xf>
    <xf numFmtId="170" fontId="44" fillId="36" borderId="58" xfId="0" applyNumberFormat="1" applyFont="1" applyFill="1" applyBorder="1" applyAlignment="1" applyProtection="1">
      <alignment horizontal="left" vertical="top" wrapText="1"/>
      <protection locked="0"/>
    </xf>
    <xf numFmtId="170" fontId="44" fillId="36" borderId="58" xfId="0" applyNumberFormat="1" applyFont="1" applyFill="1" applyBorder="1" applyAlignment="1" applyProtection="1">
      <alignment horizontal="left" vertical="center" wrapText="1"/>
      <protection locked="0"/>
    </xf>
    <xf numFmtId="0" fontId="43" fillId="36" borderId="37" xfId="0" applyFont="1" applyFill="1" applyBorder="1" applyAlignment="1" applyProtection="1">
      <alignment horizontal="center" vertical="center"/>
      <protection locked="0"/>
    </xf>
    <xf numFmtId="166" fontId="43" fillId="36" borderId="74" xfId="0" applyNumberFormat="1" applyFont="1" applyFill="1" applyBorder="1" applyAlignment="1" applyProtection="1">
      <alignment horizontal="right" vertical="center"/>
      <protection hidden="1"/>
    </xf>
    <xf numFmtId="164" fontId="43" fillId="36" borderId="72" xfId="0" applyNumberFormat="1" applyFont="1" applyFill="1" applyBorder="1" applyAlignment="1" applyProtection="1">
      <alignment horizontal="center" vertical="center"/>
      <protection locked="0"/>
    </xf>
    <xf numFmtId="166" fontId="43" fillId="36" borderId="72" xfId="0" applyNumberFormat="1" applyFont="1" applyFill="1" applyBorder="1" applyAlignment="1" applyProtection="1">
      <alignment horizontal="right" vertical="center"/>
      <protection hidden="1"/>
    </xf>
    <xf numFmtId="0" fontId="58" fillId="2" borderId="4" xfId="0" applyFont="1" applyFill="1" applyBorder="1" applyAlignment="1">
      <alignment horizontal="right"/>
    </xf>
    <xf numFmtId="0" fontId="58" fillId="2" borderId="8" xfId="0" applyFont="1" applyFill="1" applyBorder="1"/>
    <xf numFmtId="0" fontId="32" fillId="0" borderId="42" xfId="0" applyFont="1" applyFill="1" applyBorder="1"/>
    <xf numFmtId="0" fontId="32" fillId="37" borderId="33" xfId="0" applyFont="1" applyFill="1" applyBorder="1"/>
    <xf numFmtId="0" fontId="32" fillId="32" borderId="82" xfId="0" applyFont="1" applyFill="1" applyBorder="1"/>
    <xf numFmtId="0" fontId="35" fillId="20" borderId="13" xfId="0" applyFont="1" applyFill="1" applyBorder="1" applyAlignment="1">
      <alignment horizontal="center" vertical="center"/>
    </xf>
    <xf numFmtId="0" fontId="35" fillId="20" borderId="17" xfId="0" applyFont="1" applyFill="1" applyBorder="1" applyAlignment="1">
      <alignment horizontal="center" vertical="center"/>
    </xf>
    <xf numFmtId="0" fontId="53" fillId="0" borderId="4" xfId="0" applyFont="1" applyBorder="1"/>
    <xf numFmtId="9" fontId="0" fillId="0" borderId="4" xfId="0" applyNumberFormat="1" applyBorder="1"/>
    <xf numFmtId="39" fontId="53" fillId="0" borderId="4" xfId="0" applyNumberFormat="1" applyFont="1" applyBorder="1"/>
    <xf numFmtId="0" fontId="53" fillId="0" borderId="8" xfId="0" applyFont="1" applyBorder="1"/>
    <xf numFmtId="0" fontId="55" fillId="38" borderId="32" xfId="0" applyFont="1" applyFill="1" applyBorder="1" applyAlignment="1">
      <alignment horizontal="center"/>
    </xf>
    <xf numFmtId="0" fontId="54" fillId="38" borderId="36" xfId="0" applyFont="1" applyFill="1" applyBorder="1" applyAlignment="1">
      <alignment horizontal="center" vertical="center"/>
    </xf>
    <xf numFmtId="0" fontId="54" fillId="38" borderId="84" xfId="0" applyFont="1" applyFill="1" applyBorder="1" applyAlignment="1">
      <alignment horizontal="center"/>
    </xf>
    <xf numFmtId="0" fontId="54" fillId="38" borderId="30" xfId="0" applyFont="1" applyFill="1" applyBorder="1" applyAlignment="1">
      <alignment horizontal="center" vertical="center" wrapText="1"/>
    </xf>
    <xf numFmtId="0" fontId="54" fillId="38" borderId="21" xfId="0" applyFont="1" applyFill="1" applyBorder="1" applyAlignment="1">
      <alignment horizontal="center" vertical="center" wrapText="1"/>
    </xf>
    <xf numFmtId="0" fontId="54" fillId="27" borderId="64" xfId="0" applyFont="1" applyFill="1" applyBorder="1"/>
    <xf numFmtId="0" fontId="54" fillId="39" borderId="9" xfId="0" applyFont="1" applyFill="1" applyBorder="1" applyAlignment="1">
      <alignment horizontal="center"/>
    </xf>
    <xf numFmtId="171" fontId="54" fillId="39" borderId="64" xfId="0" applyNumberFormat="1" applyFont="1" applyFill="1" applyBorder="1" applyAlignment="1">
      <alignment horizontal="center"/>
    </xf>
    <xf numFmtId="0" fontId="54" fillId="5" borderId="64" xfId="0" applyFont="1" applyFill="1" applyBorder="1" applyAlignment="1">
      <alignment horizontal="center"/>
    </xf>
    <xf numFmtId="0" fontId="54" fillId="5" borderId="9" xfId="0" applyFont="1" applyFill="1" applyBorder="1" applyAlignment="1">
      <alignment horizontal="center"/>
    </xf>
    <xf numFmtId="172" fontId="54" fillId="5" borderId="9" xfId="7" applyNumberFormat="1" applyFont="1" applyFill="1" applyBorder="1" applyAlignment="1">
      <alignment horizontal="center"/>
    </xf>
    <xf numFmtId="1" fontId="54" fillId="5" borderId="37" xfId="0" applyNumberFormat="1" applyFont="1" applyFill="1" applyBorder="1" applyAlignment="1">
      <alignment horizontal="center"/>
    </xf>
    <xf numFmtId="1" fontId="54" fillId="5" borderId="67" xfId="0" applyNumberFormat="1" applyFont="1" applyFill="1" applyBorder="1" applyAlignment="1">
      <alignment horizontal="center"/>
    </xf>
    <xf numFmtId="171" fontId="54" fillId="5" borderId="27" xfId="0" applyNumberFormat="1" applyFont="1" applyFill="1" applyBorder="1" applyAlignment="1">
      <alignment horizontal="center"/>
    </xf>
    <xf numFmtId="171" fontId="54" fillId="5" borderId="39" xfId="0" applyNumberFormat="1" applyFont="1" applyFill="1" applyBorder="1" applyAlignment="1">
      <alignment horizontal="center"/>
    </xf>
    <xf numFmtId="0" fontId="0" fillId="5" borderId="64" xfId="0" applyFill="1" applyBorder="1"/>
    <xf numFmtId="0" fontId="0" fillId="5" borderId="9" xfId="0" applyFill="1" applyBorder="1"/>
    <xf numFmtId="0" fontId="0" fillId="5" borderId="72" xfId="0" applyFill="1" applyBorder="1"/>
    <xf numFmtId="0" fontId="55" fillId="0" borderId="36" xfId="0" applyFont="1" applyBorder="1"/>
    <xf numFmtId="0" fontId="55" fillId="16" borderId="2" xfId="0" applyFont="1" applyFill="1" applyBorder="1" applyAlignment="1">
      <alignment horizontal="center" vertical="center"/>
    </xf>
    <xf numFmtId="0" fontId="55" fillId="16" borderId="36" xfId="0" applyFont="1" applyFill="1" applyBorder="1" applyAlignment="1">
      <alignment horizontal="center" vertical="center"/>
    </xf>
    <xf numFmtId="0" fontId="55" fillId="40" borderId="36" xfId="0" applyFont="1" applyFill="1" applyBorder="1" applyAlignment="1">
      <alignment horizontal="center"/>
    </xf>
    <xf numFmtId="0" fontId="55" fillId="41" borderId="36" xfId="0" applyFont="1" applyFill="1" applyBorder="1" applyAlignment="1">
      <alignment horizontal="center"/>
    </xf>
    <xf numFmtId="0" fontId="55" fillId="27" borderId="36" xfId="0" applyFont="1" applyFill="1" applyBorder="1" applyAlignment="1">
      <alignment horizontal="center"/>
    </xf>
    <xf numFmtId="0" fontId="55" fillId="16" borderId="2" xfId="0" applyFont="1" applyFill="1" applyBorder="1" applyAlignment="1">
      <alignment horizontal="center"/>
    </xf>
    <xf numFmtId="1" fontId="55" fillId="16" borderId="40" xfId="0" applyNumberFormat="1" applyFont="1" applyFill="1" applyBorder="1" applyAlignment="1">
      <alignment horizontal="center"/>
    </xf>
    <xf numFmtId="1" fontId="54" fillId="0" borderId="4" xfId="0" applyNumberFormat="1" applyFont="1" applyFill="1" applyBorder="1" applyAlignment="1">
      <alignment horizontal="center"/>
    </xf>
    <xf numFmtId="171" fontId="54" fillId="0" borderId="4" xfId="0" applyNumberFormat="1" applyFont="1" applyFill="1" applyBorder="1" applyAlignment="1">
      <alignment horizontal="center"/>
    </xf>
    <xf numFmtId="171" fontId="55" fillId="16" borderId="1" xfId="0" applyNumberFormat="1" applyFont="1" applyFill="1" applyBorder="1" applyAlignment="1">
      <alignment horizontal="center"/>
    </xf>
    <xf numFmtId="0" fontId="54" fillId="0" borderId="64" xfId="0" applyFont="1" applyBorder="1" applyAlignment="1">
      <alignment horizontal="center"/>
    </xf>
    <xf numFmtId="0" fontId="54" fillId="0" borderId="9" xfId="0" applyFont="1" applyBorder="1" applyAlignment="1">
      <alignment horizontal="center"/>
    </xf>
    <xf numFmtId="0" fontId="54" fillId="0" borderId="72" xfId="0" applyFont="1" applyBorder="1" applyAlignment="1">
      <alignment horizontal="center"/>
    </xf>
    <xf numFmtId="1" fontId="54" fillId="0" borderId="55" xfId="0" applyNumberFormat="1" applyFont="1" applyFill="1" applyBorder="1" applyAlignment="1">
      <alignment horizontal="center"/>
    </xf>
    <xf numFmtId="171" fontId="54" fillId="0" borderId="27" xfId="0" applyNumberFormat="1" applyFont="1" applyFill="1" applyBorder="1" applyAlignment="1">
      <alignment horizontal="center"/>
    </xf>
    <xf numFmtId="0" fontId="54" fillId="0" borderId="36" xfId="0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54" fillId="0" borderId="68" xfId="0" applyFont="1" applyBorder="1" applyAlignment="1">
      <alignment horizontal="center"/>
    </xf>
    <xf numFmtId="0" fontId="55" fillId="27" borderId="36" xfId="0" applyFont="1" applyFill="1" applyBorder="1"/>
    <xf numFmtId="0" fontId="55" fillId="0" borderId="84" xfId="0" applyFont="1" applyBorder="1"/>
    <xf numFmtId="0" fontId="55" fillId="16" borderId="50" xfId="0" applyFont="1" applyFill="1" applyBorder="1" applyAlignment="1">
      <alignment horizontal="center" vertical="center"/>
    </xf>
    <xf numFmtId="0" fontId="55" fillId="16" borderId="84" xfId="0" applyFont="1" applyFill="1" applyBorder="1" applyAlignment="1">
      <alignment horizontal="center" vertical="center"/>
    </xf>
    <xf numFmtId="0" fontId="55" fillId="40" borderId="84" xfId="0" applyFont="1" applyFill="1" applyBorder="1" applyAlignment="1">
      <alignment horizontal="center"/>
    </xf>
    <xf numFmtId="0" fontId="55" fillId="41" borderId="84" xfId="0" applyFont="1" applyFill="1" applyBorder="1" applyAlignment="1">
      <alignment horizontal="center"/>
    </xf>
    <xf numFmtId="0" fontId="55" fillId="27" borderId="84" xfId="0" applyFont="1" applyFill="1" applyBorder="1" applyAlignment="1">
      <alignment horizontal="center"/>
    </xf>
    <xf numFmtId="0" fontId="55" fillId="16" borderId="50" xfId="0" applyFont="1" applyFill="1" applyBorder="1" applyAlignment="1">
      <alignment horizontal="center"/>
    </xf>
    <xf numFmtId="1" fontId="55" fillId="16" borderId="43" xfId="0" applyNumberFormat="1" applyFont="1" applyFill="1" applyBorder="1" applyAlignment="1">
      <alignment horizontal="center"/>
    </xf>
    <xf numFmtId="1" fontId="54" fillId="0" borderId="67" xfId="0" applyNumberFormat="1" applyFont="1" applyFill="1" applyBorder="1" applyAlignment="1">
      <alignment horizontal="center"/>
    </xf>
    <xf numFmtId="171" fontId="55" fillId="16" borderId="10" xfId="0" applyNumberFormat="1" applyFont="1" applyFill="1" applyBorder="1" applyAlignment="1">
      <alignment horizontal="center"/>
    </xf>
    <xf numFmtId="0" fontId="54" fillId="0" borderId="84" xfId="0" applyFont="1" applyBorder="1" applyAlignment="1">
      <alignment horizontal="center"/>
    </xf>
    <xf numFmtId="0" fontId="54" fillId="27" borderId="32" xfId="0" applyFont="1" applyFill="1" applyBorder="1"/>
    <xf numFmtId="0" fontId="54" fillId="39" borderId="48" xfId="0" applyFont="1" applyFill="1" applyBorder="1" applyAlignment="1">
      <alignment horizontal="center"/>
    </xf>
    <xf numFmtId="171" fontId="54" fillId="39" borderId="32" xfId="0" applyNumberFormat="1" applyFont="1" applyFill="1" applyBorder="1" applyAlignment="1">
      <alignment horizontal="center"/>
    </xf>
    <xf numFmtId="0" fontId="54" fillId="5" borderId="32" xfId="0" applyFont="1" applyFill="1" applyBorder="1" applyAlignment="1">
      <alignment horizontal="center"/>
    </xf>
    <xf numFmtId="0" fontId="54" fillId="5" borderId="48" xfId="0" applyFont="1" applyFill="1" applyBorder="1" applyAlignment="1">
      <alignment horizontal="center"/>
    </xf>
    <xf numFmtId="172" fontId="54" fillId="5" borderId="48" xfId="7" applyNumberFormat="1" applyFont="1" applyFill="1" applyBorder="1" applyAlignment="1">
      <alignment horizontal="center"/>
    </xf>
    <xf numFmtId="1" fontId="54" fillId="5" borderId="46" xfId="0" applyNumberFormat="1" applyFont="1" applyFill="1" applyBorder="1" applyAlignment="1">
      <alignment horizontal="center"/>
    </xf>
    <xf numFmtId="1" fontId="54" fillId="5" borderId="88" xfId="0" applyNumberFormat="1" applyFont="1" applyFill="1" applyBorder="1" applyAlignment="1">
      <alignment horizontal="center"/>
    </xf>
    <xf numFmtId="171" fontId="54" fillId="5" borderId="49" xfId="0" applyNumberFormat="1" applyFont="1" applyFill="1" applyBorder="1" applyAlignment="1">
      <alignment horizontal="center"/>
    </xf>
    <xf numFmtId="0" fontId="54" fillId="5" borderId="47" xfId="0" applyFont="1" applyFill="1" applyBorder="1" applyAlignment="1">
      <alignment horizontal="center"/>
    </xf>
    <xf numFmtId="171" fontId="55" fillId="16" borderId="36" xfId="0" applyNumberFormat="1" applyFont="1" applyFill="1" applyBorder="1" applyAlignment="1">
      <alignment horizontal="center"/>
    </xf>
    <xf numFmtId="171" fontId="54" fillId="0" borderId="39" xfId="0" applyNumberFormat="1" applyFont="1" applyFill="1" applyBorder="1" applyAlignment="1">
      <alignment horizontal="center"/>
    </xf>
    <xf numFmtId="0" fontId="54" fillId="0" borderId="41" xfId="0" applyFont="1" applyBorder="1" applyAlignment="1">
      <alignment horizontal="center" vertical="center"/>
    </xf>
    <xf numFmtId="0" fontId="54" fillId="0" borderId="41" xfId="0" applyFont="1" applyBorder="1"/>
    <xf numFmtId="0" fontId="54" fillId="0" borderId="41" xfId="0" applyFont="1" applyBorder="1" applyAlignment="1">
      <alignment horizontal="center"/>
    </xf>
    <xf numFmtId="0" fontId="62" fillId="16" borderId="2" xfId="0" applyFont="1" applyFill="1" applyBorder="1" applyAlignment="1">
      <alignment horizontal="center" vertical="center"/>
    </xf>
    <xf numFmtId="171" fontId="55" fillId="16" borderId="84" xfId="0" applyNumberFormat="1" applyFont="1" applyFill="1" applyBorder="1" applyAlignment="1">
      <alignment horizontal="center"/>
    </xf>
    <xf numFmtId="1" fontId="55" fillId="16" borderId="51" xfId="0" applyNumberFormat="1" applyFont="1" applyFill="1" applyBorder="1" applyAlignment="1">
      <alignment horizontal="center"/>
    </xf>
    <xf numFmtId="1" fontId="54" fillId="0" borderId="86" xfId="0" applyNumberFormat="1" applyFont="1" applyFill="1" applyBorder="1" applyAlignment="1">
      <alignment horizontal="center"/>
    </xf>
    <xf numFmtId="171" fontId="54" fillId="0" borderId="87" xfId="0" applyNumberFormat="1" applyFont="1" applyFill="1" applyBorder="1" applyAlignment="1">
      <alignment horizontal="center"/>
    </xf>
    <xf numFmtId="171" fontId="55" fillId="16" borderId="53" xfId="0" applyNumberFormat="1" applyFont="1" applyFill="1" applyBorder="1" applyAlignment="1">
      <alignment horizontal="center"/>
    </xf>
    <xf numFmtId="0" fontId="54" fillId="0" borderId="52" xfId="0" applyFont="1" applyBorder="1" applyAlignment="1">
      <alignment horizontal="center" vertical="center"/>
    </xf>
    <xf numFmtId="0" fontId="54" fillId="0" borderId="52" xfId="0" applyFont="1" applyBorder="1"/>
    <xf numFmtId="1" fontId="55" fillId="5" borderId="37" xfId="0" applyNumberFormat="1" applyFont="1" applyFill="1" applyBorder="1" applyAlignment="1">
      <alignment horizontal="center"/>
    </xf>
    <xf numFmtId="1" fontId="54" fillId="5" borderId="55" xfId="0" applyNumberFormat="1" applyFont="1" applyFill="1" applyBorder="1" applyAlignment="1">
      <alignment horizontal="center"/>
    </xf>
    <xf numFmtId="0" fontId="54" fillId="5" borderId="32" xfId="0" applyFont="1" applyFill="1" applyBorder="1"/>
    <xf numFmtId="1" fontId="55" fillId="5" borderId="46" xfId="0" applyNumberFormat="1" applyFont="1" applyFill="1" applyBorder="1" applyAlignment="1">
      <alignment horizontal="center"/>
    </xf>
    <xf numFmtId="0" fontId="54" fillId="0" borderId="52" xfId="0" applyFont="1" applyBorder="1" applyAlignment="1">
      <alignment horizontal="center"/>
    </xf>
    <xf numFmtId="171" fontId="55" fillId="16" borderId="65" xfId="0" applyNumberFormat="1" applyFont="1" applyFill="1" applyBorder="1" applyAlignment="1">
      <alignment horizontal="center"/>
    </xf>
    <xf numFmtId="171" fontId="55" fillId="16" borderId="22" xfId="0" applyNumberFormat="1" applyFont="1" applyFill="1" applyBorder="1" applyAlignment="1">
      <alignment horizontal="center"/>
    </xf>
    <xf numFmtId="0" fontId="55" fillId="27" borderId="65" xfId="0" applyFont="1" applyFill="1" applyBorder="1"/>
    <xf numFmtId="0" fontId="55" fillId="40" borderId="65" xfId="0" applyFont="1" applyFill="1" applyBorder="1" applyAlignment="1">
      <alignment horizontal="center"/>
    </xf>
    <xf numFmtId="0" fontId="55" fillId="41" borderId="65" xfId="0" applyFont="1" applyFill="1" applyBorder="1" applyAlignment="1">
      <alignment horizontal="center"/>
    </xf>
    <xf numFmtId="0" fontId="55" fillId="27" borderId="65" xfId="0" applyFont="1" applyFill="1" applyBorder="1" applyAlignment="1">
      <alignment horizontal="center"/>
    </xf>
    <xf numFmtId="0" fontId="54" fillId="5" borderId="63" xfId="0" applyFont="1" applyFill="1" applyBorder="1" applyAlignment="1">
      <alignment horizontal="center"/>
    </xf>
    <xf numFmtId="171" fontId="54" fillId="5" borderId="47" xfId="0" applyNumberFormat="1" applyFont="1" applyFill="1" applyBorder="1" applyAlignment="1">
      <alignment horizontal="center"/>
    </xf>
    <xf numFmtId="171" fontId="55" fillId="0" borderId="36" xfId="0" applyNumberFormat="1" applyFont="1" applyFill="1" applyBorder="1" applyAlignment="1">
      <alignment horizontal="center"/>
    </xf>
    <xf numFmtId="0" fontId="55" fillId="40" borderId="68" xfId="0" applyFont="1" applyFill="1" applyBorder="1" applyAlignment="1">
      <alignment horizontal="center"/>
    </xf>
    <xf numFmtId="171" fontId="55" fillId="16" borderId="41" xfId="0" applyNumberFormat="1" applyFont="1" applyFill="1" applyBorder="1" applyAlignment="1">
      <alignment horizontal="center"/>
    </xf>
    <xf numFmtId="0" fontId="55" fillId="40" borderId="81" xfId="0" applyFont="1" applyFill="1" applyBorder="1" applyAlignment="1">
      <alignment horizontal="center"/>
    </xf>
    <xf numFmtId="171" fontId="55" fillId="16" borderId="44" xfId="0" applyNumberFormat="1" applyFont="1" applyFill="1" applyBorder="1" applyAlignment="1">
      <alignment horizontal="center"/>
    </xf>
    <xf numFmtId="171" fontId="55" fillId="16" borderId="52" xfId="0" applyNumberFormat="1" applyFont="1" applyFill="1" applyBorder="1" applyAlignment="1">
      <alignment horizontal="center"/>
    </xf>
    <xf numFmtId="1" fontId="54" fillId="0" borderId="54" xfId="0" applyNumberFormat="1" applyFont="1" applyFill="1" applyBorder="1" applyAlignment="1">
      <alignment horizontal="center"/>
    </xf>
    <xf numFmtId="171" fontId="54" fillId="0" borderId="53" xfId="0" applyNumberFormat="1" applyFont="1" applyFill="1" applyBorder="1" applyAlignment="1">
      <alignment horizontal="center"/>
    </xf>
    <xf numFmtId="0" fontId="55" fillId="0" borderId="65" xfId="0" applyFont="1" applyBorder="1"/>
    <xf numFmtId="0" fontId="54" fillId="0" borderId="36" xfId="0" applyFont="1" applyBorder="1" applyAlignment="1">
      <alignment horizontal="center" vertical="center"/>
    </xf>
    <xf numFmtId="0" fontId="54" fillId="0" borderId="84" xfId="0" applyFont="1" applyBorder="1" applyAlignment="1">
      <alignment horizontal="center" vertical="center"/>
    </xf>
    <xf numFmtId="171" fontId="55" fillId="0" borderId="84" xfId="0" applyNumberFormat="1" applyFont="1" applyFill="1" applyBorder="1" applyAlignment="1">
      <alignment horizontal="center"/>
    </xf>
    <xf numFmtId="0" fontId="54" fillId="0" borderId="68" xfId="0" applyFont="1" applyBorder="1"/>
    <xf numFmtId="0" fontId="32" fillId="0" borderId="17" xfId="0" applyFont="1" applyBorder="1" applyAlignment="1">
      <alignment horizontal="center" vertical="center"/>
    </xf>
    <xf numFmtId="0" fontId="54" fillId="0" borderId="81" xfId="0" applyFont="1" applyBorder="1"/>
    <xf numFmtId="0" fontId="63" fillId="0" borderId="36" xfId="0" applyFont="1" applyBorder="1" applyAlignment="1">
      <alignment horizontal="center" vertical="center"/>
    </xf>
    <xf numFmtId="0" fontId="54" fillId="0" borderId="41" xfId="0" applyFont="1" applyFill="1" applyBorder="1" applyAlignment="1">
      <alignment horizontal="center" vertical="center"/>
    </xf>
    <xf numFmtId="0" fontId="63" fillId="0" borderId="84" xfId="0" applyFont="1" applyBorder="1" applyAlignment="1">
      <alignment horizontal="center" vertical="center"/>
    </xf>
    <xf numFmtId="0" fontId="54" fillId="0" borderId="52" xfId="0" applyFont="1" applyFill="1" applyBorder="1" applyAlignment="1">
      <alignment horizontal="center" vertical="center"/>
    </xf>
    <xf numFmtId="0" fontId="55" fillId="26" borderId="36" xfId="0" applyFont="1" applyFill="1" applyBorder="1" applyAlignment="1">
      <alignment horizontal="center"/>
    </xf>
    <xf numFmtId="0" fontId="55" fillId="0" borderId="41" xfId="0" applyFont="1" applyFill="1" applyBorder="1" applyAlignment="1">
      <alignment horizontal="center"/>
    </xf>
    <xf numFmtId="0" fontId="55" fillId="26" borderId="84" xfId="0" applyFont="1" applyFill="1" applyBorder="1" applyAlignment="1">
      <alignment horizontal="center"/>
    </xf>
    <xf numFmtId="0" fontId="55" fillId="0" borderId="52" xfId="0" applyFont="1" applyFill="1" applyBorder="1" applyAlignment="1">
      <alignment horizontal="center"/>
    </xf>
    <xf numFmtId="0" fontId="54" fillId="0" borderId="65" xfId="0" applyFont="1" applyBorder="1" applyAlignment="1">
      <alignment horizontal="center"/>
    </xf>
    <xf numFmtId="0" fontId="54" fillId="0" borderId="44" xfId="0" applyFont="1" applyBorder="1"/>
    <xf numFmtId="0" fontId="54" fillId="0" borderId="44" xfId="0" applyFont="1" applyBorder="1" applyAlignment="1">
      <alignment horizontal="center" vertical="center"/>
    </xf>
    <xf numFmtId="0" fontId="54" fillId="42" borderId="22" xfId="0" applyFont="1" applyFill="1" applyBorder="1" applyAlignment="1">
      <alignment horizontal="center"/>
    </xf>
    <xf numFmtId="0" fontId="54" fillId="39" borderId="29" xfId="0" applyFont="1" applyFill="1" applyBorder="1" applyAlignment="1">
      <alignment horizontal="center"/>
    </xf>
    <xf numFmtId="171" fontId="54" fillId="39" borderId="22" xfId="0" applyNumberFormat="1" applyFont="1" applyFill="1" applyBorder="1" applyAlignment="1">
      <alignment horizontal="center"/>
    </xf>
    <xf numFmtId="173" fontId="54" fillId="42" borderId="22" xfId="33" applyNumberFormat="1" applyFont="1" applyFill="1" applyBorder="1" applyAlignment="1">
      <alignment horizontal="center"/>
    </xf>
    <xf numFmtId="173" fontId="54" fillId="42" borderId="31" xfId="33" applyNumberFormat="1" applyFont="1" applyFill="1" applyBorder="1" applyAlignment="1">
      <alignment horizontal="center"/>
    </xf>
    <xf numFmtId="9" fontId="54" fillId="5" borderId="56" xfId="7" applyFont="1" applyFill="1" applyBorder="1" applyAlignment="1">
      <alignment horizontal="center"/>
    </xf>
    <xf numFmtId="37" fontId="54" fillId="42" borderId="51" xfId="0" applyNumberFormat="1" applyFont="1" applyFill="1" applyBorder="1" applyAlignment="1">
      <alignment horizontal="center"/>
    </xf>
    <xf numFmtId="1" fontId="54" fillId="42" borderId="86" xfId="0" applyNumberFormat="1" applyFont="1" applyFill="1" applyBorder="1" applyAlignment="1">
      <alignment horizontal="center"/>
    </xf>
    <xf numFmtId="171" fontId="54" fillId="42" borderId="87" xfId="0" applyNumberFormat="1" applyFont="1" applyFill="1" applyBorder="1" applyAlignment="1">
      <alignment horizontal="center"/>
    </xf>
    <xf numFmtId="171" fontId="54" fillId="42" borderId="52" xfId="0" applyNumberFormat="1" applyFont="1" applyFill="1" applyBorder="1" applyAlignment="1">
      <alignment horizontal="center"/>
    </xf>
    <xf numFmtId="0" fontId="54" fillId="42" borderId="57" xfId="0" applyFont="1" applyFill="1" applyBorder="1" applyAlignment="1">
      <alignment horizontal="center"/>
    </xf>
    <xf numFmtId="0" fontId="54" fillId="42" borderId="84" xfId="0" applyFont="1" applyFill="1" applyBorder="1" applyAlignment="1">
      <alignment horizontal="center"/>
    </xf>
    <xf numFmtId="0" fontId="54" fillId="42" borderId="50" xfId="0" applyFont="1" applyFill="1" applyBorder="1" applyAlignment="1">
      <alignment horizontal="center"/>
    </xf>
    <xf numFmtId="0" fontId="54" fillId="42" borderId="8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5" fillId="5" borderId="0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36" fillId="20" borderId="22" xfId="0" applyFont="1" applyFill="1" applyBorder="1" applyAlignment="1"/>
    <xf numFmtId="0" fontId="27" fillId="16" borderId="4" xfId="0" applyFont="1" applyFill="1" applyBorder="1"/>
    <xf numFmtId="0" fontId="37" fillId="23" borderId="3" xfId="0" applyFont="1" applyFill="1" applyBorder="1" applyAlignment="1"/>
    <xf numFmtId="0" fontId="37" fillId="19" borderId="3" xfId="0" applyFont="1" applyFill="1" applyBorder="1" applyAlignment="1"/>
    <xf numFmtId="0" fontId="37" fillId="23" borderId="83" xfId="0" applyFont="1" applyFill="1" applyBorder="1" applyAlignment="1"/>
    <xf numFmtId="0" fontId="54" fillId="38" borderId="31" xfId="0" applyFont="1" applyFill="1" applyBorder="1" applyAlignment="1">
      <alignment horizontal="center" vertical="center" wrapText="1"/>
    </xf>
    <xf numFmtId="0" fontId="54" fillId="38" borderId="29" xfId="0" applyFont="1" applyFill="1" applyBorder="1" applyAlignment="1">
      <alignment horizontal="center" vertical="center" wrapText="1"/>
    </xf>
    <xf numFmtId="0" fontId="54" fillId="38" borderId="56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wrapText="1"/>
    </xf>
    <xf numFmtId="0" fontId="54" fillId="38" borderId="31" xfId="0" applyFont="1" applyFill="1" applyBorder="1" applyAlignment="1">
      <alignment horizontal="center" vertical="center"/>
    </xf>
    <xf numFmtId="0" fontId="54" fillId="38" borderId="29" xfId="0" applyFont="1" applyFill="1" applyBorder="1" applyAlignment="1">
      <alignment horizontal="center" vertical="center"/>
    </xf>
    <xf numFmtId="0" fontId="54" fillId="38" borderId="56" xfId="0" applyFont="1" applyFill="1" applyBorder="1" applyAlignment="1">
      <alignment horizontal="center" vertical="center"/>
    </xf>
    <xf numFmtId="0" fontId="53" fillId="38" borderId="31" xfId="0" applyFont="1" applyFill="1" applyBorder="1" applyAlignment="1">
      <alignment horizontal="center" vertical="center"/>
    </xf>
    <xf numFmtId="0" fontId="53" fillId="38" borderId="29" xfId="0" applyFont="1" applyFill="1" applyBorder="1" applyAlignment="1">
      <alignment horizontal="center" vertical="center"/>
    </xf>
    <xf numFmtId="0" fontId="53" fillId="38" borderId="56" xfId="0" applyFont="1" applyFill="1" applyBorder="1" applyAlignment="1">
      <alignment horizontal="center" vertical="center"/>
    </xf>
    <xf numFmtId="0" fontId="54" fillId="38" borderId="14" xfId="0" applyFont="1" applyFill="1" applyBorder="1" applyAlignment="1">
      <alignment horizontal="center" vertical="center" wrapText="1"/>
    </xf>
    <xf numFmtId="0" fontId="54" fillId="38" borderId="16" xfId="0" applyFont="1" applyFill="1" applyBorder="1" applyAlignment="1">
      <alignment horizontal="center" vertical="center" wrapText="1"/>
    </xf>
    <xf numFmtId="0" fontId="54" fillId="38" borderId="15" xfId="0" applyFont="1" applyFill="1" applyBorder="1" applyAlignment="1">
      <alignment horizontal="center" vertical="center" wrapText="1"/>
    </xf>
    <xf numFmtId="0" fontId="54" fillId="38" borderId="18" xfId="0" applyFont="1" applyFill="1" applyBorder="1" applyAlignment="1">
      <alignment horizontal="center" vertical="center" wrapText="1"/>
    </xf>
    <xf numFmtId="0" fontId="54" fillId="38" borderId="21" xfId="0" applyFont="1" applyFill="1" applyBorder="1" applyAlignment="1">
      <alignment horizontal="center" vertical="center" wrapText="1"/>
    </xf>
    <xf numFmtId="0" fontId="54" fillId="38" borderId="19" xfId="0" applyFont="1" applyFill="1" applyBorder="1" applyAlignment="1">
      <alignment horizontal="center" vertical="center" wrapText="1"/>
    </xf>
    <xf numFmtId="0" fontId="54" fillId="38" borderId="13" xfId="0" applyFont="1" applyFill="1" applyBorder="1" applyAlignment="1">
      <alignment horizontal="center" vertical="center"/>
    </xf>
    <xf numFmtId="0" fontId="54" fillId="38" borderId="17" xfId="0" applyFont="1" applyFill="1" applyBorder="1" applyAlignment="1">
      <alignment horizontal="center" vertical="center"/>
    </xf>
    <xf numFmtId="0" fontId="54" fillId="38" borderId="22" xfId="0" applyFont="1" applyFill="1" applyBorder="1" applyAlignment="1">
      <alignment horizontal="center" vertical="center"/>
    </xf>
    <xf numFmtId="0" fontId="54" fillId="38" borderId="35" xfId="0" applyFont="1" applyFill="1" applyBorder="1" applyAlignment="1">
      <alignment horizontal="center" vertical="center" wrapText="1"/>
    </xf>
    <xf numFmtId="0" fontId="54" fillId="38" borderId="3" xfId="0" applyFont="1" applyFill="1" applyBorder="1" applyAlignment="1">
      <alignment horizontal="center" vertical="center" wrapText="1"/>
    </xf>
    <xf numFmtId="0" fontId="54" fillId="38" borderId="83" xfId="0" applyFont="1" applyFill="1" applyBorder="1" applyAlignment="1">
      <alignment horizontal="center" vertical="center" wrapText="1"/>
    </xf>
    <xf numFmtId="0" fontId="54" fillId="38" borderId="13" xfId="0" applyFont="1" applyFill="1" applyBorder="1" applyAlignment="1">
      <alignment horizontal="center" vertical="center" wrapText="1"/>
    </xf>
    <xf numFmtId="0" fontId="54" fillId="38" borderId="17" xfId="0" applyFont="1" applyFill="1" applyBorder="1" applyAlignment="1">
      <alignment horizontal="center" vertical="center" wrapText="1"/>
    </xf>
    <xf numFmtId="0" fontId="54" fillId="38" borderId="22" xfId="0" applyFont="1" applyFill="1" applyBorder="1" applyAlignment="1">
      <alignment horizontal="center" vertical="center" wrapText="1"/>
    </xf>
    <xf numFmtId="0" fontId="54" fillId="38" borderId="16" xfId="0" applyFont="1" applyFill="1" applyBorder="1" applyAlignment="1">
      <alignment horizontal="center" vertical="center"/>
    </xf>
    <xf numFmtId="0" fontId="54" fillId="38" borderId="0" xfId="0" applyFont="1" applyFill="1" applyBorder="1" applyAlignment="1">
      <alignment horizontal="center" vertical="center"/>
    </xf>
    <xf numFmtId="0" fontId="54" fillId="38" borderId="21" xfId="0" applyFont="1" applyFill="1" applyBorder="1" applyAlignment="1">
      <alignment horizontal="center" vertical="center"/>
    </xf>
    <xf numFmtId="0" fontId="54" fillId="38" borderId="28" xfId="0" applyFont="1" applyFill="1" applyBorder="1" applyAlignment="1">
      <alignment horizontal="center" vertical="center" wrapText="1"/>
    </xf>
    <xf numFmtId="0" fontId="54" fillId="38" borderId="23" xfId="0" applyFont="1" applyFill="1" applyBorder="1" applyAlignment="1">
      <alignment horizontal="center" vertical="center" wrapText="1"/>
    </xf>
    <xf numFmtId="0" fontId="54" fillId="38" borderId="26" xfId="0" applyFont="1" applyFill="1" applyBorder="1" applyAlignment="1">
      <alignment horizontal="center" vertical="center" wrapText="1"/>
    </xf>
    <xf numFmtId="0" fontId="54" fillId="38" borderId="85" xfId="0" applyFont="1" applyFill="1" applyBorder="1" applyAlignment="1">
      <alignment horizontal="center" vertical="center" wrapText="1"/>
    </xf>
    <xf numFmtId="0" fontId="54" fillId="38" borderId="79" xfId="0" applyFont="1" applyFill="1" applyBorder="1" applyAlignment="1">
      <alignment horizontal="center" vertical="center"/>
    </xf>
    <xf numFmtId="0" fontId="54" fillId="38" borderId="67" xfId="0" applyFont="1" applyFill="1" applyBorder="1" applyAlignment="1">
      <alignment horizontal="center" vertical="center"/>
    </xf>
    <xf numFmtId="0" fontId="54" fillId="38" borderId="86" xfId="0" applyFont="1" applyFill="1" applyBorder="1" applyAlignment="1">
      <alignment horizontal="center" vertical="center"/>
    </xf>
    <xf numFmtId="0" fontId="54" fillId="38" borderId="79" xfId="0" applyFont="1" applyFill="1" applyBorder="1" applyAlignment="1">
      <alignment horizontal="center" vertical="center" wrapText="1"/>
    </xf>
    <xf numFmtId="0" fontId="54" fillId="38" borderId="67" xfId="0" applyFont="1" applyFill="1" applyBorder="1" applyAlignment="1">
      <alignment horizontal="center" vertical="center" wrapText="1"/>
    </xf>
    <xf numFmtId="0" fontId="54" fillId="38" borderId="86" xfId="0" applyFont="1" applyFill="1" applyBorder="1" applyAlignment="1">
      <alignment horizontal="center" vertical="center" wrapText="1"/>
    </xf>
    <xf numFmtId="0" fontId="54" fillId="38" borderId="24" xfId="0" applyFont="1" applyFill="1" applyBorder="1" applyAlignment="1">
      <alignment horizontal="center" vertical="center" wrapText="1"/>
    </xf>
    <xf numFmtId="0" fontId="54" fillId="38" borderId="27" xfId="0" applyFont="1" applyFill="1" applyBorder="1" applyAlignment="1">
      <alignment horizontal="center" vertical="center" wrapText="1"/>
    </xf>
    <xf numFmtId="0" fontId="54" fillId="38" borderId="87" xfId="0" applyFont="1" applyFill="1" applyBorder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/>
    </xf>
    <xf numFmtId="0" fontId="16" fillId="9" borderId="2" xfId="1" applyFont="1" applyFill="1" applyBorder="1" applyAlignment="1">
      <alignment horizontal="center" vertical="center"/>
    </xf>
    <xf numFmtId="0" fontId="16" fillId="10" borderId="4" xfId="1" applyFont="1" applyFill="1" applyBorder="1" applyAlignment="1">
      <alignment horizontal="center"/>
    </xf>
    <xf numFmtId="0" fontId="16" fillId="3" borderId="4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left"/>
    </xf>
    <xf numFmtId="0" fontId="5" fillId="5" borderId="1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left" vertical="center"/>
    </xf>
    <xf numFmtId="0" fontId="15" fillId="6" borderId="1" xfId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/>
    </xf>
    <xf numFmtId="0" fontId="16" fillId="7" borderId="2" xfId="1" applyFont="1" applyFill="1" applyBorder="1" applyAlignment="1">
      <alignment horizontal="center" vertical="center"/>
    </xf>
    <xf numFmtId="0" fontId="16" fillId="7" borderId="3" xfId="1" applyFont="1" applyFill="1" applyBorder="1" applyAlignment="1">
      <alignment horizontal="center" vertical="center"/>
    </xf>
    <xf numFmtId="0" fontId="16" fillId="8" borderId="1" xfId="1" applyFont="1" applyFill="1" applyBorder="1" applyAlignment="1">
      <alignment horizontal="center" vertical="center"/>
    </xf>
    <xf numFmtId="0" fontId="16" fillId="8" borderId="2" xfId="1" applyFont="1" applyFill="1" applyBorder="1" applyAlignment="1">
      <alignment horizontal="center" vertical="center"/>
    </xf>
    <xf numFmtId="0" fontId="16" fillId="8" borderId="3" xfId="1" applyFont="1" applyFill="1" applyBorder="1" applyAlignment="1">
      <alignment horizontal="center" vertical="center"/>
    </xf>
    <xf numFmtId="0" fontId="5" fillId="17" borderId="1" xfId="1" applyFont="1" applyFill="1" applyBorder="1" applyAlignment="1">
      <alignment horizontal="center" vertical="center"/>
    </xf>
    <xf numFmtId="0" fontId="5" fillId="17" borderId="2" xfId="1" applyFont="1" applyFill="1" applyBorder="1" applyAlignment="1">
      <alignment horizontal="center" vertical="center"/>
    </xf>
    <xf numFmtId="0" fontId="5" fillId="17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left"/>
    </xf>
    <xf numFmtId="0" fontId="8" fillId="5" borderId="2" xfId="1" applyFont="1" applyFill="1" applyBorder="1" applyAlignment="1">
      <alignment horizontal="left"/>
    </xf>
    <xf numFmtId="0" fontId="8" fillId="5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5" fillId="14" borderId="1" xfId="1" applyFont="1" applyFill="1" applyBorder="1" applyAlignment="1">
      <alignment horizontal="center" vertical="center"/>
    </xf>
    <xf numFmtId="0" fontId="5" fillId="14" borderId="2" xfId="1" applyFont="1" applyFill="1" applyBorder="1" applyAlignment="1">
      <alignment horizontal="center" vertical="center"/>
    </xf>
    <xf numFmtId="0" fontId="5" fillId="14" borderId="3" xfId="1" applyFont="1" applyFill="1" applyBorder="1" applyAlignment="1">
      <alignment horizontal="center" vertical="center"/>
    </xf>
    <xf numFmtId="0" fontId="5" fillId="14" borderId="1" xfId="1" applyFont="1" applyFill="1" applyBorder="1" applyAlignment="1">
      <alignment horizontal="left" vertical="center"/>
    </xf>
    <xf numFmtId="0" fontId="5" fillId="14" borderId="3" xfId="1" applyFont="1" applyFill="1" applyBorder="1" applyAlignment="1">
      <alignment horizontal="left" vertical="center"/>
    </xf>
    <xf numFmtId="0" fontId="35" fillId="20" borderId="13" xfId="0" applyFont="1" applyFill="1" applyBorder="1" applyAlignment="1">
      <alignment horizontal="center" vertical="center"/>
    </xf>
    <xf numFmtId="0" fontId="35" fillId="20" borderId="22" xfId="0" applyFont="1" applyFill="1" applyBorder="1" applyAlignment="1">
      <alignment horizontal="center" vertical="center"/>
    </xf>
    <xf numFmtId="0" fontId="37" fillId="19" borderId="45" xfId="0" applyFont="1" applyFill="1" applyBorder="1" applyAlignment="1">
      <alignment horizontal="center"/>
    </xf>
    <xf numFmtId="0" fontId="37" fillId="19" borderId="2" xfId="0" applyFont="1" applyFill="1" applyBorder="1" applyAlignment="1">
      <alignment horizontal="center"/>
    </xf>
    <xf numFmtId="0" fontId="37" fillId="19" borderId="3" xfId="0" applyFont="1" applyFill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19" borderId="0" xfId="0" applyFont="1" applyFill="1" applyAlignment="1">
      <alignment horizontal="center" vertical="center"/>
    </xf>
    <xf numFmtId="0" fontId="35" fillId="20" borderId="17" xfId="0" applyFont="1" applyFill="1" applyBorder="1" applyAlignment="1">
      <alignment horizontal="center" vertical="center"/>
    </xf>
    <xf numFmtId="0" fontId="35" fillId="20" borderId="14" xfId="0" applyFont="1" applyFill="1" applyBorder="1" applyAlignment="1">
      <alignment horizontal="center" vertical="center"/>
    </xf>
    <xf numFmtId="0" fontId="35" fillId="20" borderId="15" xfId="0" applyFont="1" applyFill="1" applyBorder="1" applyAlignment="1">
      <alignment horizontal="center" vertical="center"/>
    </xf>
    <xf numFmtId="0" fontId="35" fillId="20" borderId="18" xfId="0" applyFont="1" applyFill="1" applyBorder="1" applyAlignment="1">
      <alignment horizontal="center" vertical="center"/>
    </xf>
    <xf numFmtId="0" fontId="35" fillId="20" borderId="19" xfId="0" applyFont="1" applyFill="1" applyBorder="1" applyAlignment="1">
      <alignment horizontal="center" vertical="center"/>
    </xf>
    <xf numFmtId="0" fontId="35" fillId="20" borderId="16" xfId="0" applyFont="1" applyFill="1" applyBorder="1" applyAlignment="1">
      <alignment horizontal="center" vertical="center"/>
    </xf>
    <xf numFmtId="0" fontId="35" fillId="20" borderId="21" xfId="0" applyFont="1" applyFill="1" applyBorder="1" applyAlignment="1">
      <alignment horizontal="center" vertical="center"/>
    </xf>
    <xf numFmtId="0" fontId="35" fillId="20" borderId="14" xfId="0" applyFont="1" applyFill="1" applyBorder="1" applyAlignment="1">
      <alignment horizontal="center" vertical="center" wrapText="1"/>
    </xf>
    <xf numFmtId="0" fontId="35" fillId="20" borderId="20" xfId="0" applyFont="1" applyFill="1" applyBorder="1" applyAlignment="1">
      <alignment horizontal="center" vertical="center"/>
    </xf>
    <xf numFmtId="0" fontId="33" fillId="19" borderId="34" xfId="0" applyFont="1" applyFill="1" applyBorder="1" applyAlignment="1">
      <alignment horizontal="center"/>
    </xf>
    <xf numFmtId="0" fontId="33" fillId="19" borderId="48" xfId="0" applyFont="1" applyFill="1" applyBorder="1" applyAlignment="1">
      <alignment horizontal="center"/>
    </xf>
    <xf numFmtId="0" fontId="33" fillId="19" borderId="35" xfId="0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5" fillId="5" borderId="4" xfId="1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167" fontId="43" fillId="16" borderId="45" xfId="2" applyNumberFormat="1" applyFont="1" applyFill="1" applyBorder="1" applyAlignment="1" applyProtection="1">
      <alignment horizontal="center" vertical="center"/>
      <protection locked="0"/>
    </xf>
    <xf numFmtId="167" fontId="43" fillId="16" borderId="40" xfId="2" applyNumberFormat="1" applyFont="1" applyFill="1" applyBorder="1" applyAlignment="1" applyProtection="1">
      <alignment horizontal="center" vertical="center"/>
      <protection locked="0"/>
    </xf>
    <xf numFmtId="0" fontId="42" fillId="26" borderId="21" xfId="0" applyFont="1" applyFill="1" applyBorder="1" applyAlignment="1">
      <alignment horizontal="left"/>
    </xf>
    <xf numFmtId="0" fontId="43" fillId="27" borderId="31" xfId="2" applyFont="1" applyFill="1" applyBorder="1" applyAlignment="1" applyProtection="1">
      <alignment horizontal="left" vertical="center"/>
      <protection locked="0"/>
    </xf>
    <xf numFmtId="0" fontId="43" fillId="27" borderId="29" xfId="2" applyFont="1" applyFill="1" applyBorder="1" applyAlignment="1" applyProtection="1">
      <alignment horizontal="left" vertical="center"/>
      <protection locked="0"/>
    </xf>
    <xf numFmtId="0" fontId="43" fillId="27" borderId="59" xfId="2" applyFont="1" applyFill="1" applyBorder="1" applyAlignment="1" applyProtection="1">
      <alignment horizontal="left" vertical="center"/>
      <protection locked="0"/>
    </xf>
    <xf numFmtId="0" fontId="43" fillId="27" borderId="60" xfId="2" applyFont="1" applyFill="1" applyBorder="1" applyAlignment="1" applyProtection="1">
      <alignment horizontal="left" vertical="center"/>
      <protection locked="0"/>
    </xf>
    <xf numFmtId="0" fontId="43" fillId="27" borderId="56" xfId="2" applyFont="1" applyFill="1" applyBorder="1" applyAlignment="1" applyProtection="1">
      <alignment horizontal="left" vertical="center"/>
      <protection locked="0"/>
    </xf>
    <xf numFmtId="0" fontId="43" fillId="27" borderId="31" xfId="2" applyFont="1" applyFill="1" applyBorder="1" applyAlignment="1" applyProtection="1">
      <alignment vertical="center"/>
      <protection locked="0"/>
    </xf>
    <xf numFmtId="0" fontId="43" fillId="27" borderId="29" xfId="2" applyFont="1" applyFill="1" applyBorder="1" applyAlignment="1" applyProtection="1">
      <alignment vertical="center"/>
      <protection locked="0"/>
    </xf>
    <xf numFmtId="0" fontId="43" fillId="27" borderId="56" xfId="2" applyFont="1" applyFill="1" applyBorder="1" applyAlignment="1" applyProtection="1">
      <alignment vertical="center"/>
      <protection locked="0"/>
    </xf>
    <xf numFmtId="0" fontId="43" fillId="16" borderId="37" xfId="2" applyFont="1" applyFill="1" applyBorder="1" applyAlignment="1" applyProtection="1">
      <alignment horizontal="center" vertical="center"/>
      <protection locked="0"/>
    </xf>
    <xf numFmtId="0" fontId="43" fillId="16" borderId="40" xfId="2" applyFont="1" applyFill="1" applyBorder="1" applyAlignment="1" applyProtection="1">
      <alignment horizontal="center" vertical="center"/>
      <protection locked="0"/>
    </xf>
    <xf numFmtId="0" fontId="43" fillId="16" borderId="55" xfId="2" applyFont="1" applyFill="1" applyBorder="1" applyAlignment="1" applyProtection="1">
      <alignment horizontal="center" vertical="center"/>
      <protection locked="0"/>
    </xf>
    <xf numFmtId="0" fontId="43" fillId="16" borderId="1" xfId="2" applyFont="1" applyFill="1" applyBorder="1" applyAlignment="1" applyProtection="1">
      <alignment horizontal="center" vertical="center"/>
      <protection locked="0"/>
    </xf>
    <xf numFmtId="0" fontId="43" fillId="16" borderId="10" xfId="2" applyFont="1" applyFill="1" applyBorder="1" applyAlignment="1" applyProtection="1">
      <alignment horizontal="center" vertical="center"/>
      <protection locked="0"/>
    </xf>
    <xf numFmtId="0" fontId="43" fillId="16" borderId="27" xfId="2" applyFont="1" applyFill="1" applyBorder="1" applyAlignment="1" applyProtection="1">
      <alignment horizontal="left" vertical="center"/>
      <protection locked="0"/>
    </xf>
    <xf numFmtId="0" fontId="43" fillId="16" borderId="61" xfId="2" applyFont="1" applyFill="1" applyBorder="1" applyAlignment="1" applyProtection="1">
      <alignment horizontal="left" vertical="center"/>
      <protection locked="0"/>
    </xf>
    <xf numFmtId="0" fontId="45" fillId="16" borderId="25" xfId="0" applyFont="1" applyFill="1" applyBorder="1" applyAlignment="1">
      <alignment horizontal="center" vertical="center"/>
    </xf>
    <xf numFmtId="0" fontId="45" fillId="16" borderId="16" xfId="0" applyFont="1" applyFill="1" applyBorder="1" applyAlignment="1">
      <alignment horizontal="center" vertical="center"/>
    </xf>
    <xf numFmtId="0" fontId="45" fillId="16" borderId="62" xfId="0" applyFont="1" applyFill="1" applyBorder="1" applyAlignment="1">
      <alignment horizontal="center" vertical="center"/>
    </xf>
    <xf numFmtId="0" fontId="43" fillId="16" borderId="49" xfId="2" applyFont="1" applyFill="1" applyBorder="1" applyAlignment="1" applyProtection="1">
      <alignment horizontal="center" vertical="center"/>
      <protection locked="0"/>
    </xf>
    <xf numFmtId="0" fontId="43" fillId="16" borderId="63" xfId="2" applyFont="1" applyFill="1" applyBorder="1" applyAlignment="1" applyProtection="1">
      <alignment horizontal="center" vertical="center"/>
      <protection locked="0"/>
    </xf>
    <xf numFmtId="0" fontId="43" fillId="16" borderId="13" xfId="2" applyFont="1" applyFill="1" applyBorder="1" applyAlignment="1" applyProtection="1">
      <alignment horizontal="center" wrapText="1"/>
      <protection locked="0"/>
    </xf>
    <xf numFmtId="0" fontId="43" fillId="16" borderId="17" xfId="2" applyFont="1" applyFill="1" applyBorder="1" applyAlignment="1" applyProtection="1">
      <alignment horizontal="center" wrapText="1"/>
      <protection locked="0"/>
    </xf>
    <xf numFmtId="0" fontId="43" fillId="16" borderId="13" xfId="2" applyFont="1" applyFill="1" applyBorder="1" applyAlignment="1" applyProtection="1">
      <alignment horizontal="center" vertical="top" wrapText="1"/>
      <protection locked="0"/>
    </xf>
    <xf numFmtId="0" fontId="43" fillId="16" borderId="17" xfId="2" applyFont="1" applyFill="1" applyBorder="1" applyAlignment="1" applyProtection="1">
      <alignment horizontal="center" vertical="top" wrapText="1"/>
      <protection locked="0"/>
    </xf>
    <xf numFmtId="0" fontId="43" fillId="16" borderId="4" xfId="2" applyFont="1" applyFill="1" applyBorder="1" applyAlignment="1" applyProtection="1">
      <alignment horizontal="center" vertical="center"/>
      <protection locked="0"/>
    </xf>
    <xf numFmtId="0" fontId="43" fillId="16" borderId="8" xfId="2" applyFont="1" applyFill="1" applyBorder="1" applyAlignment="1" applyProtection="1">
      <alignment horizontal="center" vertical="center"/>
      <protection locked="0"/>
    </xf>
    <xf numFmtId="0" fontId="43" fillId="16" borderId="41" xfId="2" applyFont="1" applyFill="1" applyBorder="1" applyAlignment="1" applyProtection="1">
      <alignment horizontal="center" vertical="center" wrapText="1"/>
      <protection locked="0"/>
    </xf>
    <xf numFmtId="0" fontId="43" fillId="16" borderId="44" xfId="2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center"/>
    </xf>
    <xf numFmtId="168" fontId="52" fillId="31" borderId="31" xfId="8" applyNumberFormat="1" applyFont="1" applyFill="1" applyBorder="1" applyAlignment="1" applyProtection="1">
      <alignment horizontal="left" vertical="center"/>
      <protection hidden="1"/>
    </xf>
    <xf numFmtId="168" fontId="52" fillId="31" borderId="56" xfId="8" applyNumberFormat="1" applyFont="1" applyFill="1" applyBorder="1" applyAlignment="1" applyProtection="1">
      <alignment horizontal="left" vertical="center"/>
      <protection hidden="1"/>
    </xf>
    <xf numFmtId="0" fontId="54" fillId="0" borderId="4" xfId="0" applyFont="1" applyBorder="1" applyAlignment="1">
      <alignment horizontal="center"/>
    </xf>
    <xf numFmtId="0" fontId="59" fillId="34" borderId="31" xfId="0" applyFont="1" applyFill="1" applyBorder="1" applyAlignment="1">
      <alignment horizontal="center"/>
    </xf>
    <xf numFmtId="0" fontId="59" fillId="34" borderId="29" xfId="0" applyFont="1" applyFill="1" applyBorder="1" applyAlignment="1">
      <alignment horizontal="center"/>
    </xf>
    <xf numFmtId="0" fontId="59" fillId="34" borderId="56" xfId="0" applyFont="1" applyFill="1" applyBorder="1" applyAlignment="1">
      <alignment horizontal="center"/>
    </xf>
    <xf numFmtId="0" fontId="43" fillId="36" borderId="18" xfId="0" applyFont="1" applyFill="1" applyBorder="1" applyAlignment="1" applyProtection="1">
      <alignment horizontal="center" vertical="center"/>
      <protection locked="0"/>
    </xf>
    <xf numFmtId="0" fontId="43" fillId="36" borderId="21" xfId="0" applyFont="1" applyFill="1" applyBorder="1" applyAlignment="1" applyProtection="1">
      <alignment horizontal="center" vertical="center"/>
      <protection locked="0"/>
    </xf>
    <xf numFmtId="0" fontId="43" fillId="36" borderId="80" xfId="0" applyFont="1" applyFill="1" applyBorder="1" applyAlignment="1" applyProtection="1">
      <alignment horizontal="center" vertical="center"/>
      <protection locked="0"/>
    </xf>
    <xf numFmtId="0" fontId="44" fillId="36" borderId="57" xfId="0" applyFont="1" applyFill="1" applyBorder="1" applyAlignment="1" applyProtection="1">
      <alignment horizontal="left" vertical="center"/>
      <protection locked="0"/>
    </xf>
    <xf numFmtId="0" fontId="44" fillId="36" borderId="50" xfId="0" applyFont="1" applyFill="1" applyBorder="1" applyAlignment="1" applyProtection="1">
      <alignment horizontal="left" vertical="center"/>
      <protection locked="0"/>
    </xf>
    <xf numFmtId="0" fontId="44" fillId="36" borderId="81" xfId="0" applyFont="1" applyFill="1" applyBorder="1" applyAlignment="1" applyProtection="1">
      <alignment horizontal="left" vertical="center"/>
      <protection locked="0"/>
    </xf>
    <xf numFmtId="0" fontId="43" fillId="36" borderId="1" xfId="0" applyFont="1" applyFill="1" applyBorder="1" applyAlignment="1" applyProtection="1">
      <alignment horizontal="left" vertical="center"/>
      <protection locked="0"/>
    </xf>
    <xf numFmtId="0" fontId="43" fillId="36" borderId="2" xfId="0" applyFont="1" applyFill="1" applyBorder="1" applyAlignment="1" applyProtection="1">
      <alignment horizontal="left" vertical="center"/>
      <protection locked="0"/>
    </xf>
    <xf numFmtId="0" fontId="43" fillId="36" borderId="73" xfId="0" applyFont="1" applyFill="1" applyBorder="1" applyAlignment="1" applyProtection="1">
      <alignment horizontal="left" vertical="center"/>
      <protection locked="0"/>
    </xf>
    <xf numFmtId="0" fontId="43" fillId="36" borderId="68" xfId="0" applyFont="1" applyFill="1" applyBorder="1" applyAlignment="1" applyProtection="1">
      <alignment horizontal="left" vertical="center"/>
      <protection locked="0"/>
    </xf>
    <xf numFmtId="0" fontId="43" fillId="36" borderId="1" xfId="0" applyFont="1" applyFill="1" applyBorder="1" applyAlignment="1" applyProtection="1">
      <alignment horizontal="left" vertical="center" wrapText="1"/>
      <protection locked="0"/>
    </xf>
    <xf numFmtId="0" fontId="43" fillId="36" borderId="2" xfId="0" applyFont="1" applyFill="1" applyBorder="1" applyAlignment="1" applyProtection="1">
      <alignment horizontal="left" vertical="center" wrapText="1"/>
      <protection locked="0"/>
    </xf>
    <xf numFmtId="0" fontId="43" fillId="36" borderId="68" xfId="0" applyFont="1" applyFill="1" applyBorder="1" applyAlignment="1" applyProtection="1">
      <alignment horizontal="left" vertical="center" wrapText="1"/>
      <protection locked="0"/>
    </xf>
    <xf numFmtId="0" fontId="43" fillId="36" borderId="39" xfId="0" applyFont="1" applyFill="1" applyBorder="1" applyAlignment="1" applyProtection="1">
      <alignment horizontal="left" vertical="center"/>
      <protection locked="0"/>
    </xf>
    <xf numFmtId="0" fontId="43" fillId="36" borderId="9" xfId="0" applyFont="1" applyFill="1" applyBorder="1" applyAlignment="1" applyProtection="1">
      <alignment horizontal="left" vertical="center"/>
      <protection locked="0"/>
    </xf>
    <xf numFmtId="0" fontId="43" fillId="36" borderId="72" xfId="0" applyFont="1" applyFill="1" applyBorder="1" applyAlignment="1" applyProtection="1">
      <alignment horizontal="left" vertical="center"/>
      <protection locked="0"/>
    </xf>
    <xf numFmtId="0" fontId="43" fillId="36" borderId="1" xfId="0" applyFont="1" applyFill="1" applyBorder="1" applyAlignment="1" applyProtection="1">
      <alignment horizontal="center" vertical="center"/>
      <protection locked="0"/>
    </xf>
    <xf numFmtId="0" fontId="43" fillId="36" borderId="2" xfId="0" applyFont="1" applyFill="1" applyBorder="1" applyAlignment="1" applyProtection="1">
      <alignment horizontal="center" vertical="center"/>
      <protection locked="0"/>
    </xf>
    <xf numFmtId="0" fontId="43" fillId="36" borderId="3" xfId="0" applyFont="1" applyFill="1" applyBorder="1" applyAlignment="1" applyProtection="1">
      <alignment horizontal="center" vertical="center"/>
      <protection locked="0"/>
    </xf>
    <xf numFmtId="0" fontId="43" fillId="35" borderId="77" xfId="0" applyFont="1" applyFill="1" applyBorder="1" applyAlignment="1" applyProtection="1">
      <alignment vertical="center"/>
      <protection locked="0"/>
    </xf>
    <xf numFmtId="0" fontId="43" fillId="35" borderId="48" xfId="0" applyFont="1" applyFill="1" applyBorder="1" applyAlignment="1" applyProtection="1">
      <alignment vertical="center"/>
      <protection locked="0"/>
    </xf>
    <xf numFmtId="0" fontId="43" fillId="35" borderId="63" xfId="0" applyFont="1" applyFill="1" applyBorder="1" applyAlignment="1" applyProtection="1">
      <alignment vertical="center"/>
      <protection locked="0"/>
    </xf>
    <xf numFmtId="0" fontId="43" fillId="35" borderId="78" xfId="0" applyFont="1" applyFill="1" applyBorder="1" applyAlignment="1" applyProtection="1">
      <alignment horizontal="left" vertical="center"/>
      <protection locked="0"/>
    </xf>
    <xf numFmtId="0" fontId="43" fillId="35" borderId="69" xfId="0" applyFont="1" applyFill="1" applyBorder="1" applyAlignment="1" applyProtection="1">
      <alignment horizontal="left" vertical="center"/>
      <protection locked="0"/>
    </xf>
    <xf numFmtId="0" fontId="43" fillId="35" borderId="31" xfId="0" applyFont="1" applyFill="1" applyBorder="1" applyAlignment="1" applyProtection="1">
      <alignment horizontal="left" vertical="center"/>
      <protection locked="0"/>
    </xf>
    <xf numFmtId="0" fontId="43" fillId="35" borderId="29" xfId="0" applyFont="1" applyFill="1" applyBorder="1" applyAlignment="1" applyProtection="1">
      <alignment horizontal="left" vertical="center"/>
      <protection locked="0"/>
    </xf>
    <xf numFmtId="0" fontId="43" fillId="36" borderId="23" xfId="0" applyFont="1" applyFill="1" applyBorder="1" applyAlignment="1" applyProtection="1">
      <alignment horizontal="center" vertical="center"/>
      <protection locked="0"/>
    </xf>
    <xf numFmtId="0" fontId="43" fillId="36" borderId="26" xfId="0" applyFont="1" applyFill="1" applyBorder="1" applyAlignment="1" applyProtection="1">
      <alignment horizontal="center" vertical="center"/>
      <protection locked="0"/>
    </xf>
    <xf numFmtId="0" fontId="43" fillId="36" borderId="37" xfId="0" applyFont="1" applyFill="1" applyBorder="1" applyAlignment="1" applyProtection="1">
      <alignment horizontal="center" vertical="center"/>
      <protection locked="0"/>
    </xf>
    <xf numFmtId="0" fontId="43" fillId="36" borderId="79" xfId="0" applyFont="1" applyFill="1" applyBorder="1" applyAlignment="1" applyProtection="1">
      <alignment horizontal="center" vertical="center"/>
      <protection locked="0"/>
    </xf>
    <xf numFmtId="0" fontId="43" fillId="36" borderId="67" xfId="0" applyFont="1" applyFill="1" applyBorder="1" applyAlignment="1" applyProtection="1">
      <alignment horizontal="center" vertical="center"/>
      <protection locked="0"/>
    </xf>
    <xf numFmtId="0" fontId="43" fillId="36" borderId="55" xfId="0" applyFont="1" applyFill="1" applyBorder="1" applyAlignment="1" applyProtection="1">
      <alignment horizontal="center" vertical="center"/>
      <protection locked="0"/>
    </xf>
    <xf numFmtId="0" fontId="43" fillId="36" borderId="8" xfId="0" applyFont="1" applyFill="1" applyBorder="1" applyAlignment="1" applyProtection="1">
      <alignment horizontal="left" wrapText="1"/>
      <protection locked="0"/>
    </xf>
    <xf numFmtId="0" fontId="43" fillId="36" borderId="71" xfId="0" applyFont="1" applyFill="1" applyBorder="1" applyAlignment="1" applyProtection="1">
      <alignment horizontal="left" wrapText="1"/>
      <protection locked="0"/>
    </xf>
    <xf numFmtId="0" fontId="43" fillId="36" borderId="8" xfId="0" applyFont="1" applyFill="1" applyBorder="1" applyAlignment="1" applyProtection="1">
      <alignment horizontal="center" vertical="top" wrapText="1"/>
      <protection locked="0"/>
    </xf>
    <xf numFmtId="0" fontId="43" fillId="36" borderId="71" xfId="0" applyFont="1" applyFill="1" applyBorder="1" applyAlignment="1" applyProtection="1">
      <alignment horizontal="center" vertical="top" wrapText="1"/>
      <protection locked="0"/>
    </xf>
    <xf numFmtId="0" fontId="43" fillId="36" borderId="44" xfId="0" applyFont="1" applyFill="1" applyBorder="1" applyAlignment="1" applyProtection="1">
      <alignment horizontal="center" vertical="center"/>
      <protection locked="0"/>
    </xf>
    <xf numFmtId="0" fontId="43" fillId="36" borderId="38" xfId="0" applyFont="1" applyFill="1" applyBorder="1" applyAlignment="1" applyProtection="1">
      <alignment horizontal="center" vertical="center"/>
      <protection locked="0"/>
    </xf>
    <xf numFmtId="0" fontId="43" fillId="36" borderId="43" xfId="0" applyFont="1" applyFill="1" applyBorder="1" applyAlignment="1" applyProtection="1">
      <alignment horizontal="center" vertical="center"/>
      <protection locked="0"/>
    </xf>
    <xf numFmtId="0" fontId="60" fillId="36" borderId="75" xfId="0" applyFont="1" applyFill="1" applyBorder="1" applyAlignment="1">
      <alignment horizontal="left"/>
    </xf>
    <xf numFmtId="0" fontId="60" fillId="36" borderId="9" xfId="0" applyFont="1" applyFill="1" applyBorder="1" applyAlignment="1">
      <alignment horizontal="left"/>
    </xf>
    <xf numFmtId="0" fontId="60" fillId="36" borderId="70" xfId="0" applyFont="1" applyFill="1" applyBorder="1" applyAlignment="1">
      <alignment horizontal="left"/>
    </xf>
    <xf numFmtId="0" fontId="43" fillId="36" borderId="49" xfId="0" applyFont="1" applyFill="1" applyBorder="1" applyAlignment="1" applyProtection="1">
      <alignment horizontal="left" vertical="center"/>
      <protection locked="0"/>
    </xf>
    <xf numFmtId="0" fontId="43" fillId="36" borderId="76" xfId="0" applyFont="1" applyFill="1" applyBorder="1" applyAlignment="1" applyProtection="1">
      <alignment horizontal="left" vertical="center"/>
      <protection locked="0"/>
    </xf>
  </cellXfs>
  <cellStyles count="39">
    <cellStyle name="Comma" xfId="3" builtinId="3"/>
    <cellStyle name="Comma 2" xfId="8"/>
    <cellStyle name="Comma 3" xfId="33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6" builtinId="9" hidden="1"/>
    <cellStyle name="Followed Hyperlink" xfId="38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Normal" xfId="0" builtinId="0"/>
    <cellStyle name="Normal 2" xfId="34"/>
    <cellStyle name="Normal 2 10" xfId="2"/>
    <cellStyle name="Normal 2 4" xfId="1"/>
    <cellStyle name="Normal 4" xfId="5"/>
    <cellStyle name="Normal 8" xfId="6"/>
    <cellStyle name="Percent" xfId="7" builtinId="5"/>
    <cellStyle name="Style 1" xfId="4"/>
  </cellStyles>
  <dxfs count="6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3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ICRO%20TOOLs%20Namaro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Parametros Logist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"/>
  <sheetViews>
    <sheetView zoomScale="85" zoomScaleNormal="85" zoomScalePageLayoutView="85" workbookViewId="0">
      <pane xSplit="1" ySplit="7" topLeftCell="B122" activePane="bottomRight" state="frozen"/>
      <selection pane="topRight" activeCell="B1" sqref="B1"/>
      <selection pane="bottomLeft" activeCell="A8" sqref="A8"/>
      <selection pane="bottomRight" activeCell="A133" sqref="A133"/>
    </sheetView>
  </sheetViews>
  <sheetFormatPr baseColWidth="10" defaultColWidth="8.83203125" defaultRowHeight="14" x14ac:dyDescent="0"/>
  <cols>
    <col min="1" max="1" width="32" bestFit="1" customWidth="1"/>
    <col min="2" max="2" width="14.5" customWidth="1"/>
    <col min="3" max="3" width="15.5" customWidth="1"/>
    <col min="4" max="4" width="9.5" bestFit="1" customWidth="1"/>
    <col min="5" max="6" width="7.1640625" bestFit="1" customWidth="1"/>
    <col min="7" max="7" width="8" bestFit="1" customWidth="1"/>
    <col min="8" max="8" width="5.5" bestFit="1" customWidth="1"/>
    <col min="9" max="9" width="10" customWidth="1"/>
    <col min="13" max="13" width="12.5" style="446" bestFit="1" customWidth="1"/>
    <col min="14" max="17" width="10.6640625" customWidth="1"/>
  </cols>
  <sheetData>
    <row r="1" spans="1:17">
      <c r="C1" s="38">
        <v>50</v>
      </c>
      <c r="D1" s="317" t="s">
        <v>614</v>
      </c>
      <c r="M1"/>
    </row>
    <row r="2" spans="1:17">
      <c r="C2" s="318">
        <v>0.1</v>
      </c>
      <c r="D2" s="317" t="s">
        <v>615</v>
      </c>
      <c r="F2" s="319">
        <v>35</v>
      </c>
      <c r="G2" s="317" t="s">
        <v>616</v>
      </c>
      <c r="M2"/>
    </row>
    <row r="3" spans="1:17" ht="15" thickBot="1">
      <c r="C3" s="39">
        <v>0.11</v>
      </c>
      <c r="D3" s="320" t="s">
        <v>617</v>
      </c>
      <c r="M3" s="457"/>
      <c r="N3" s="457"/>
      <c r="O3" s="457"/>
      <c r="P3" s="457"/>
      <c r="Q3" s="457"/>
    </row>
    <row r="4" spans="1:17" ht="21" customHeight="1" thickBot="1">
      <c r="A4" s="458" t="s">
        <v>618</v>
      </c>
      <c r="B4" s="459"/>
      <c r="C4" s="460"/>
      <c r="D4" s="461"/>
      <c r="E4" s="462"/>
      <c r="F4" s="462"/>
      <c r="G4" s="462"/>
      <c r="H4" s="463"/>
      <c r="I4" s="458" t="s">
        <v>619</v>
      </c>
      <c r="J4" s="459"/>
      <c r="K4" s="459"/>
      <c r="L4" s="460"/>
      <c r="M4" s="464" t="s">
        <v>620</v>
      </c>
      <c r="N4" s="465"/>
      <c r="O4" s="465"/>
      <c r="P4" s="465"/>
      <c r="Q4" s="466"/>
    </row>
    <row r="5" spans="1:17" ht="15" customHeight="1" thickBot="1">
      <c r="A5" s="470" t="s">
        <v>621</v>
      </c>
      <c r="B5" s="473" t="s">
        <v>622</v>
      </c>
      <c r="C5" s="476" t="s">
        <v>623</v>
      </c>
      <c r="D5" s="321" t="s">
        <v>624</v>
      </c>
      <c r="E5" s="321" t="s">
        <v>624</v>
      </c>
      <c r="F5" s="321" t="s">
        <v>624</v>
      </c>
      <c r="G5" s="479" t="s">
        <v>625</v>
      </c>
      <c r="H5" s="466"/>
      <c r="I5" s="483" t="s">
        <v>626</v>
      </c>
      <c r="J5" s="486" t="s">
        <v>627</v>
      </c>
      <c r="K5" s="489" t="s">
        <v>628</v>
      </c>
      <c r="L5" s="492" t="s">
        <v>629</v>
      </c>
      <c r="M5" s="467"/>
      <c r="N5" s="468"/>
      <c r="O5" s="468"/>
      <c r="P5" s="468"/>
      <c r="Q5" s="469"/>
    </row>
    <row r="6" spans="1:17" ht="19.5" customHeight="1" thickBot="1">
      <c r="A6" s="471"/>
      <c r="B6" s="474"/>
      <c r="C6" s="477"/>
      <c r="D6" s="322" t="s">
        <v>630</v>
      </c>
      <c r="E6" s="322" t="s">
        <v>631</v>
      </c>
      <c r="F6" s="322" t="s">
        <v>632</v>
      </c>
      <c r="G6" s="480"/>
      <c r="H6" s="482"/>
      <c r="I6" s="484"/>
      <c r="J6" s="487"/>
      <c r="K6" s="490"/>
      <c r="L6" s="493"/>
      <c r="M6" s="476" t="s">
        <v>633</v>
      </c>
      <c r="N6" s="454" t="s">
        <v>634</v>
      </c>
      <c r="O6" s="455"/>
      <c r="P6" s="456"/>
      <c r="Q6" s="476" t="s">
        <v>635</v>
      </c>
    </row>
    <row r="7" spans="1:17" ht="26.25" customHeight="1" thickBot="1">
      <c r="A7" s="472"/>
      <c r="B7" s="475"/>
      <c r="C7" s="478"/>
      <c r="D7" s="323" t="s">
        <v>241</v>
      </c>
      <c r="E7" s="323" t="s">
        <v>241</v>
      </c>
      <c r="F7" s="323" t="s">
        <v>241</v>
      </c>
      <c r="G7" s="481"/>
      <c r="H7" s="469"/>
      <c r="I7" s="485"/>
      <c r="J7" s="488"/>
      <c r="K7" s="491"/>
      <c r="L7" s="494"/>
      <c r="M7" s="478"/>
      <c r="N7" s="324" t="s">
        <v>636</v>
      </c>
      <c r="O7" s="325" t="s">
        <v>637</v>
      </c>
      <c r="P7" s="324" t="s">
        <v>638</v>
      </c>
      <c r="Q7" s="478"/>
    </row>
    <row r="8" spans="1:17">
      <c r="A8" s="326" t="s">
        <v>59</v>
      </c>
      <c r="B8" s="327"/>
      <c r="C8" s="328"/>
      <c r="D8" s="329">
        <v>671</v>
      </c>
      <c r="E8" s="329">
        <v>437</v>
      </c>
      <c r="F8" s="329">
        <v>314</v>
      </c>
      <c r="G8" s="330">
        <f>D8+E8+F8</f>
        <v>1422</v>
      </c>
      <c r="H8" s="331">
        <f>G8/$G$167</f>
        <v>5.5453730062785166E-2</v>
      </c>
      <c r="I8" s="332">
        <f>SUM(I9:I13)</f>
        <v>1564.2</v>
      </c>
      <c r="J8" s="333">
        <f t="shared" ref="J8:J71" si="0">I8/$C$1</f>
        <v>31.284000000000002</v>
      </c>
      <c r="K8" s="334">
        <f t="shared" ref="K8:K71" si="1">J8*$C$3</f>
        <v>3.4412400000000001</v>
      </c>
      <c r="L8" s="335">
        <f>(J8*$F$2)</f>
        <v>1094.94</v>
      </c>
      <c r="M8" s="336"/>
      <c r="N8" s="336"/>
      <c r="O8" s="337"/>
      <c r="P8" s="336"/>
      <c r="Q8" s="338"/>
    </row>
    <row r="9" spans="1:17">
      <c r="A9" s="339" t="s">
        <v>60</v>
      </c>
      <c r="B9" s="340" t="s">
        <v>639</v>
      </c>
      <c r="C9" s="341" t="s">
        <v>639</v>
      </c>
      <c r="D9" s="342">
        <v>331</v>
      </c>
      <c r="E9" s="343">
        <v>240</v>
      </c>
      <c r="F9" s="344">
        <v>196</v>
      </c>
      <c r="G9" s="345">
        <f t="shared" ref="G9:G72" si="2">D9+E9+F9</f>
        <v>767</v>
      </c>
      <c r="H9" s="345" t="s">
        <v>598</v>
      </c>
      <c r="I9" s="346">
        <f>(G9*$C$2)+G9</f>
        <v>843.7</v>
      </c>
      <c r="J9" s="347">
        <f t="shared" si="0"/>
        <v>16.874000000000002</v>
      </c>
      <c r="K9" s="348">
        <f t="shared" si="1"/>
        <v>1.8561400000000003</v>
      </c>
      <c r="L9" s="349"/>
      <c r="M9" s="350" t="s">
        <v>640</v>
      </c>
      <c r="N9" s="350"/>
      <c r="O9" s="351" t="s">
        <v>641</v>
      </c>
      <c r="P9" s="350"/>
      <c r="Q9" s="352"/>
    </row>
    <row r="10" spans="1:17">
      <c r="A10" s="339" t="s">
        <v>61</v>
      </c>
      <c r="B10" s="340" t="s">
        <v>642</v>
      </c>
      <c r="C10" s="341" t="s">
        <v>643</v>
      </c>
      <c r="D10" s="342">
        <v>101</v>
      </c>
      <c r="E10" s="343">
        <v>78</v>
      </c>
      <c r="F10" s="344">
        <v>46</v>
      </c>
      <c r="G10" s="345">
        <f t="shared" si="2"/>
        <v>225</v>
      </c>
      <c r="H10" s="345"/>
      <c r="I10" s="346">
        <f>(G10*$C$2)+G10</f>
        <v>247.5</v>
      </c>
      <c r="J10" s="353">
        <f t="shared" si="0"/>
        <v>4.95</v>
      </c>
      <c r="K10" s="354">
        <f t="shared" si="1"/>
        <v>0.54449999999999998</v>
      </c>
      <c r="L10" s="349"/>
      <c r="M10" s="355" t="s">
        <v>640</v>
      </c>
      <c r="N10" s="355"/>
      <c r="O10" s="356" t="s">
        <v>641</v>
      </c>
      <c r="P10" s="355"/>
      <c r="Q10" s="357"/>
    </row>
    <row r="11" spans="1:17">
      <c r="A11" s="358" t="s">
        <v>62</v>
      </c>
      <c r="B11" s="340" t="s">
        <v>644</v>
      </c>
      <c r="C11" s="341" t="s">
        <v>644</v>
      </c>
      <c r="D11" s="342">
        <v>60</v>
      </c>
      <c r="E11" s="343">
        <v>22</v>
      </c>
      <c r="F11" s="344">
        <v>26</v>
      </c>
      <c r="G11" s="345">
        <f t="shared" si="2"/>
        <v>108</v>
      </c>
      <c r="H11" s="345"/>
      <c r="I11" s="346">
        <f>(G11*$C$2)+G11</f>
        <v>118.8</v>
      </c>
      <c r="J11" s="353">
        <f t="shared" si="0"/>
        <v>2.3759999999999999</v>
      </c>
      <c r="K11" s="348">
        <f t="shared" si="1"/>
        <v>0.26135999999999998</v>
      </c>
      <c r="L11" s="349"/>
      <c r="M11" s="355" t="s">
        <v>640</v>
      </c>
      <c r="N11" s="355"/>
      <c r="O11" s="356" t="s">
        <v>641</v>
      </c>
      <c r="P11" s="355"/>
      <c r="Q11" s="357"/>
    </row>
    <row r="12" spans="1:17">
      <c r="A12" s="339" t="s">
        <v>63</v>
      </c>
      <c r="B12" s="340" t="s">
        <v>645</v>
      </c>
      <c r="C12" s="341" t="s">
        <v>645</v>
      </c>
      <c r="D12" s="342">
        <v>64</v>
      </c>
      <c r="E12" s="343">
        <v>46</v>
      </c>
      <c r="F12" s="344">
        <v>19</v>
      </c>
      <c r="G12" s="345">
        <f t="shared" si="2"/>
        <v>129</v>
      </c>
      <c r="H12" s="345"/>
      <c r="I12" s="346">
        <f>(G12*$C$2)+G12</f>
        <v>141.9</v>
      </c>
      <c r="J12" s="353">
        <f t="shared" si="0"/>
        <v>2.8380000000000001</v>
      </c>
      <c r="K12" s="348">
        <f t="shared" si="1"/>
        <v>0.31218000000000001</v>
      </c>
      <c r="L12" s="349"/>
      <c r="M12" s="355" t="s">
        <v>640</v>
      </c>
      <c r="N12" s="355"/>
      <c r="O12" s="356" t="s">
        <v>641</v>
      </c>
      <c r="P12" s="355"/>
      <c r="Q12" s="357"/>
    </row>
    <row r="13" spans="1:17" ht="15" thickBot="1">
      <c r="A13" s="359" t="s">
        <v>64</v>
      </c>
      <c r="B13" s="360" t="s">
        <v>644</v>
      </c>
      <c r="C13" s="361" t="s">
        <v>644</v>
      </c>
      <c r="D13" s="362">
        <v>115</v>
      </c>
      <c r="E13" s="363">
        <v>51</v>
      </c>
      <c r="F13" s="364">
        <v>27</v>
      </c>
      <c r="G13" s="365">
        <f t="shared" si="2"/>
        <v>193</v>
      </c>
      <c r="H13" s="365"/>
      <c r="I13" s="366">
        <f>(G13*$C$2)+G13</f>
        <v>212.3</v>
      </c>
      <c r="J13" s="367">
        <f t="shared" si="0"/>
        <v>4.2460000000000004</v>
      </c>
      <c r="K13" s="354">
        <f t="shared" si="1"/>
        <v>0.46706000000000003</v>
      </c>
      <c r="L13" s="368"/>
      <c r="M13" s="355" t="s">
        <v>640</v>
      </c>
      <c r="N13" s="369"/>
      <c r="O13" s="356" t="s">
        <v>641</v>
      </c>
      <c r="P13" s="369"/>
      <c r="Q13" s="357"/>
    </row>
    <row r="14" spans="1:17">
      <c r="A14" s="370" t="s">
        <v>65</v>
      </c>
      <c r="B14" s="371"/>
      <c r="C14" s="372"/>
      <c r="D14" s="373">
        <v>575</v>
      </c>
      <c r="E14" s="373">
        <v>338</v>
      </c>
      <c r="F14" s="373">
        <v>257</v>
      </c>
      <c r="G14" s="374">
        <f t="shared" si="2"/>
        <v>1170</v>
      </c>
      <c r="H14" s="375">
        <f>G14/$G$167</f>
        <v>4.562648676051944E-2</v>
      </c>
      <c r="I14" s="376">
        <f>(G14*C2)+G14</f>
        <v>1287</v>
      </c>
      <c r="J14" s="377">
        <f t="shared" si="0"/>
        <v>25.74</v>
      </c>
      <c r="K14" s="378">
        <f t="shared" si="1"/>
        <v>2.8313999999999999</v>
      </c>
      <c r="L14" s="378">
        <f>(J14*$F$2)</f>
        <v>900.9</v>
      </c>
      <c r="M14" s="373"/>
      <c r="N14" s="379"/>
      <c r="O14" s="379"/>
      <c r="P14" s="379"/>
      <c r="Q14" s="379"/>
    </row>
    <row r="15" spans="1:17">
      <c r="A15" s="339" t="s">
        <v>66</v>
      </c>
      <c r="B15" s="340" t="s">
        <v>646</v>
      </c>
      <c r="C15" s="380">
        <v>0</v>
      </c>
      <c r="D15" s="342">
        <v>156</v>
      </c>
      <c r="E15" s="343">
        <v>57</v>
      </c>
      <c r="F15" s="344">
        <v>50</v>
      </c>
      <c r="G15" s="345">
        <f t="shared" si="2"/>
        <v>263</v>
      </c>
      <c r="H15" s="345"/>
      <c r="I15" s="346">
        <f t="shared" ref="I15:I78" si="3">(G15*$C$2)+G15</f>
        <v>289.3</v>
      </c>
      <c r="J15" s="353">
        <f t="shared" si="0"/>
        <v>5.7860000000000005</v>
      </c>
      <c r="K15" s="381">
        <f t="shared" si="1"/>
        <v>0.63646000000000003</v>
      </c>
      <c r="L15" s="349"/>
      <c r="M15" s="355" t="s">
        <v>640</v>
      </c>
      <c r="N15" s="382"/>
      <c r="O15" s="382" t="s">
        <v>641</v>
      </c>
      <c r="P15" s="383"/>
      <c r="Q15" s="383"/>
    </row>
    <row r="16" spans="1:17">
      <c r="A16" s="339" t="s">
        <v>67</v>
      </c>
      <c r="B16" s="340" t="s">
        <v>647</v>
      </c>
      <c r="C16" s="380" t="s">
        <v>648</v>
      </c>
      <c r="D16" s="342">
        <v>54</v>
      </c>
      <c r="E16" s="343">
        <v>45</v>
      </c>
      <c r="F16" s="344">
        <v>44</v>
      </c>
      <c r="G16" s="345">
        <f t="shared" si="2"/>
        <v>143</v>
      </c>
      <c r="H16" s="345"/>
      <c r="I16" s="346">
        <f t="shared" si="3"/>
        <v>157.30000000000001</v>
      </c>
      <c r="J16" s="353">
        <f t="shared" si="0"/>
        <v>3.1460000000000004</v>
      </c>
      <c r="K16" s="381">
        <f t="shared" si="1"/>
        <v>0.34606000000000003</v>
      </c>
      <c r="L16" s="349"/>
      <c r="M16" s="355" t="s">
        <v>649</v>
      </c>
      <c r="N16" s="382"/>
      <c r="O16" s="382"/>
      <c r="P16" s="384" t="s">
        <v>641</v>
      </c>
      <c r="Q16" s="383"/>
    </row>
    <row r="17" spans="1:17">
      <c r="A17" s="339" t="s">
        <v>68</v>
      </c>
      <c r="B17" s="385" t="s">
        <v>646</v>
      </c>
      <c r="C17" s="380" t="s">
        <v>650</v>
      </c>
      <c r="D17" s="342">
        <v>105</v>
      </c>
      <c r="E17" s="343">
        <v>68</v>
      </c>
      <c r="F17" s="344">
        <v>42</v>
      </c>
      <c r="G17" s="345">
        <f t="shared" si="2"/>
        <v>215</v>
      </c>
      <c r="H17" s="345"/>
      <c r="I17" s="346">
        <f t="shared" si="3"/>
        <v>236.5</v>
      </c>
      <c r="J17" s="353">
        <f t="shared" si="0"/>
        <v>4.7300000000000004</v>
      </c>
      <c r="K17" s="381">
        <f t="shared" si="1"/>
        <v>0.5203000000000001</v>
      </c>
      <c r="L17" s="349"/>
      <c r="M17" s="355" t="s">
        <v>640</v>
      </c>
      <c r="N17" s="382"/>
      <c r="O17" s="382" t="s">
        <v>641</v>
      </c>
      <c r="P17" s="383"/>
      <c r="Q17" s="383"/>
    </row>
    <row r="18" spans="1:17">
      <c r="A18" s="339" t="s">
        <v>69</v>
      </c>
      <c r="B18" s="340" t="s">
        <v>651</v>
      </c>
      <c r="C18" s="380" t="s">
        <v>652</v>
      </c>
      <c r="D18" s="342">
        <v>65</v>
      </c>
      <c r="E18" s="343">
        <v>45</v>
      </c>
      <c r="F18" s="344">
        <v>41</v>
      </c>
      <c r="G18" s="345">
        <f t="shared" si="2"/>
        <v>151</v>
      </c>
      <c r="H18" s="345"/>
      <c r="I18" s="346">
        <f t="shared" si="3"/>
        <v>166.1</v>
      </c>
      <c r="J18" s="353">
        <f t="shared" si="0"/>
        <v>3.3220000000000001</v>
      </c>
      <c r="K18" s="381">
        <f t="shared" si="1"/>
        <v>0.36542000000000002</v>
      </c>
      <c r="L18" s="349"/>
      <c r="M18" s="355" t="s">
        <v>640</v>
      </c>
      <c r="N18" s="382"/>
      <c r="O18" s="382" t="s">
        <v>641</v>
      </c>
      <c r="P18" s="383"/>
      <c r="Q18" s="383"/>
    </row>
    <row r="19" spans="1:17">
      <c r="A19" s="339" t="s">
        <v>70</v>
      </c>
      <c r="B19" s="340" t="s">
        <v>653</v>
      </c>
      <c r="C19" s="380" t="s">
        <v>643</v>
      </c>
      <c r="D19" s="342">
        <v>74</v>
      </c>
      <c r="E19" s="343">
        <v>67</v>
      </c>
      <c r="F19" s="344">
        <v>35</v>
      </c>
      <c r="G19" s="345">
        <f t="shared" si="2"/>
        <v>176</v>
      </c>
      <c r="H19" s="345"/>
      <c r="I19" s="346">
        <f t="shared" si="3"/>
        <v>193.6</v>
      </c>
      <c r="J19" s="353">
        <f t="shared" si="0"/>
        <v>3.8719999999999999</v>
      </c>
      <c r="K19" s="381">
        <f t="shared" si="1"/>
        <v>0.42591999999999997</v>
      </c>
      <c r="L19" s="349"/>
      <c r="M19" s="355" t="s">
        <v>640</v>
      </c>
      <c r="N19" s="382"/>
      <c r="O19" s="382" t="s">
        <v>641</v>
      </c>
      <c r="P19" s="383"/>
      <c r="Q19" s="383"/>
    </row>
    <row r="20" spans="1:17" ht="15" thickBot="1">
      <c r="A20" s="359" t="s">
        <v>71</v>
      </c>
      <c r="B20" s="360" t="s">
        <v>654</v>
      </c>
      <c r="C20" s="386" t="s">
        <v>655</v>
      </c>
      <c r="D20" s="362">
        <v>121</v>
      </c>
      <c r="E20" s="363">
        <v>56</v>
      </c>
      <c r="F20" s="364">
        <v>45</v>
      </c>
      <c r="G20" s="365">
        <f t="shared" si="2"/>
        <v>222</v>
      </c>
      <c r="H20" s="365"/>
      <c r="I20" s="387">
        <f t="shared" si="3"/>
        <v>244.2</v>
      </c>
      <c r="J20" s="388">
        <f t="shared" si="0"/>
        <v>4.8839999999999995</v>
      </c>
      <c r="K20" s="389">
        <f t="shared" si="1"/>
        <v>0.53723999999999994</v>
      </c>
      <c r="L20" s="390"/>
      <c r="M20" s="369" t="s">
        <v>640</v>
      </c>
      <c r="N20" s="391"/>
      <c r="O20" s="391" t="s">
        <v>641</v>
      </c>
      <c r="P20" s="392"/>
      <c r="Q20" s="392"/>
    </row>
    <row r="21" spans="1:17">
      <c r="A21" s="370" t="s">
        <v>72</v>
      </c>
      <c r="B21" s="371"/>
      <c r="C21" s="372"/>
      <c r="D21" s="373">
        <v>580</v>
      </c>
      <c r="E21" s="373">
        <v>398</v>
      </c>
      <c r="F21" s="373">
        <v>221</v>
      </c>
      <c r="G21" s="374">
        <f t="shared" si="2"/>
        <v>1199</v>
      </c>
      <c r="H21" s="375">
        <f>G21/$G$167</f>
        <v>4.6757399680224625E-2</v>
      </c>
      <c r="I21" s="393">
        <f t="shared" si="3"/>
        <v>1318.9</v>
      </c>
      <c r="J21" s="394">
        <f t="shared" si="0"/>
        <v>26.378</v>
      </c>
      <c r="K21" s="335">
        <f t="shared" si="1"/>
        <v>2.90158</v>
      </c>
      <c r="L21" s="378">
        <f>(J21*$F$2)</f>
        <v>923.23</v>
      </c>
      <c r="M21" s="373"/>
      <c r="N21" s="379"/>
      <c r="O21" s="379"/>
      <c r="P21" s="379"/>
      <c r="Q21" s="379"/>
    </row>
    <row r="22" spans="1:17">
      <c r="A22" s="339" t="s">
        <v>73</v>
      </c>
      <c r="B22" s="340" t="s">
        <v>656</v>
      </c>
      <c r="C22" s="380" t="s">
        <v>657</v>
      </c>
      <c r="D22" s="342">
        <v>75</v>
      </c>
      <c r="E22" s="343">
        <v>57</v>
      </c>
      <c r="F22" s="344">
        <v>55</v>
      </c>
      <c r="G22" s="345">
        <f t="shared" si="2"/>
        <v>187</v>
      </c>
      <c r="H22" s="345"/>
      <c r="I22" s="346">
        <f t="shared" si="3"/>
        <v>205.7</v>
      </c>
      <c r="J22" s="353">
        <f t="shared" si="0"/>
        <v>4.1139999999999999</v>
      </c>
      <c r="K22" s="381">
        <f t="shared" si="1"/>
        <v>0.45254</v>
      </c>
      <c r="L22" s="349"/>
      <c r="M22" s="355" t="s">
        <v>640</v>
      </c>
      <c r="N22" s="383"/>
      <c r="O22" s="384" t="s">
        <v>641</v>
      </c>
      <c r="P22" s="383"/>
      <c r="Q22" s="383"/>
    </row>
    <row r="23" spans="1:17">
      <c r="A23" s="339" t="s">
        <v>658</v>
      </c>
      <c r="B23" s="340" t="s">
        <v>659</v>
      </c>
      <c r="C23" s="380" t="s">
        <v>660</v>
      </c>
      <c r="D23" s="342">
        <v>134</v>
      </c>
      <c r="E23" s="343">
        <v>52</v>
      </c>
      <c r="F23" s="344">
        <v>40</v>
      </c>
      <c r="G23" s="345">
        <f t="shared" si="2"/>
        <v>226</v>
      </c>
      <c r="H23" s="345"/>
      <c r="I23" s="346">
        <f t="shared" si="3"/>
        <v>248.6</v>
      </c>
      <c r="J23" s="353">
        <f t="shared" si="0"/>
        <v>4.9719999999999995</v>
      </c>
      <c r="K23" s="381">
        <f t="shared" si="1"/>
        <v>0.54691999999999996</v>
      </c>
      <c r="L23" s="349"/>
      <c r="M23" s="355" t="s">
        <v>640</v>
      </c>
      <c r="N23" s="383"/>
      <c r="O23" s="384" t="s">
        <v>641</v>
      </c>
      <c r="P23" s="383"/>
      <c r="Q23" s="383"/>
    </row>
    <row r="24" spans="1:17">
      <c r="A24" s="339" t="s">
        <v>75</v>
      </c>
      <c r="B24" s="340" t="s">
        <v>661</v>
      </c>
      <c r="C24" s="380" t="s">
        <v>655</v>
      </c>
      <c r="D24" s="342">
        <v>100</v>
      </c>
      <c r="E24" s="343">
        <v>88</v>
      </c>
      <c r="F24" s="344">
        <v>23</v>
      </c>
      <c r="G24" s="345">
        <f t="shared" si="2"/>
        <v>211</v>
      </c>
      <c r="H24" s="345"/>
      <c r="I24" s="346">
        <f t="shared" si="3"/>
        <v>232.1</v>
      </c>
      <c r="J24" s="353">
        <f t="shared" si="0"/>
        <v>4.6419999999999995</v>
      </c>
      <c r="K24" s="381">
        <f t="shared" si="1"/>
        <v>0.51061999999999996</v>
      </c>
      <c r="L24" s="349"/>
      <c r="M24" s="355" t="s">
        <v>640</v>
      </c>
      <c r="N24" s="383"/>
      <c r="O24" s="384" t="s">
        <v>641</v>
      </c>
      <c r="P24" s="383"/>
      <c r="Q24" s="383"/>
    </row>
    <row r="25" spans="1:17">
      <c r="A25" s="339" t="s">
        <v>76</v>
      </c>
      <c r="B25" s="340" t="s">
        <v>662</v>
      </c>
      <c r="C25" s="380" t="s">
        <v>650</v>
      </c>
      <c r="D25" s="342">
        <v>88</v>
      </c>
      <c r="E25" s="343">
        <v>89</v>
      </c>
      <c r="F25" s="344">
        <v>30</v>
      </c>
      <c r="G25" s="345">
        <f t="shared" si="2"/>
        <v>207</v>
      </c>
      <c r="H25" s="345"/>
      <c r="I25" s="346">
        <f t="shared" si="3"/>
        <v>227.7</v>
      </c>
      <c r="J25" s="353">
        <f t="shared" si="0"/>
        <v>4.5539999999999994</v>
      </c>
      <c r="K25" s="381">
        <f t="shared" si="1"/>
        <v>0.50093999999999994</v>
      </c>
      <c r="L25" s="349"/>
      <c r="M25" s="355" t="s">
        <v>640</v>
      </c>
      <c r="N25" s="383"/>
      <c r="O25" s="384" t="s">
        <v>641</v>
      </c>
      <c r="P25" s="383"/>
      <c r="Q25" s="383"/>
    </row>
    <row r="26" spans="1:17">
      <c r="A26" s="339" t="s">
        <v>77</v>
      </c>
      <c r="B26" s="340" t="s">
        <v>663</v>
      </c>
      <c r="C26" s="380" t="s">
        <v>664</v>
      </c>
      <c r="D26" s="342">
        <v>103</v>
      </c>
      <c r="E26" s="343">
        <v>52</v>
      </c>
      <c r="F26" s="344">
        <v>23</v>
      </c>
      <c r="G26" s="345">
        <f t="shared" si="2"/>
        <v>178</v>
      </c>
      <c r="H26" s="345"/>
      <c r="I26" s="346">
        <f t="shared" si="3"/>
        <v>195.8</v>
      </c>
      <c r="J26" s="353">
        <f t="shared" si="0"/>
        <v>3.9160000000000004</v>
      </c>
      <c r="K26" s="381">
        <f t="shared" si="1"/>
        <v>0.43076000000000003</v>
      </c>
      <c r="L26" s="349"/>
      <c r="M26" s="355" t="s">
        <v>640</v>
      </c>
      <c r="N26" s="383"/>
      <c r="O26" s="384" t="s">
        <v>641</v>
      </c>
      <c r="P26" s="383"/>
      <c r="Q26" s="383"/>
    </row>
    <row r="27" spans="1:17" ht="15" thickBot="1">
      <c r="A27" s="359" t="s">
        <v>78</v>
      </c>
      <c r="B27" s="360" t="s">
        <v>661</v>
      </c>
      <c r="C27" s="386" t="s">
        <v>665</v>
      </c>
      <c r="D27" s="362">
        <v>80</v>
      </c>
      <c r="E27" s="363">
        <v>60</v>
      </c>
      <c r="F27" s="364">
        <v>50</v>
      </c>
      <c r="G27" s="365">
        <f t="shared" si="2"/>
        <v>190</v>
      </c>
      <c r="H27" s="365"/>
      <c r="I27" s="366">
        <f t="shared" si="3"/>
        <v>209</v>
      </c>
      <c r="J27" s="367">
        <f t="shared" si="0"/>
        <v>4.18</v>
      </c>
      <c r="K27" s="354">
        <f t="shared" si="1"/>
        <v>0.45979999999999999</v>
      </c>
      <c r="L27" s="368"/>
      <c r="M27" s="369" t="s">
        <v>640</v>
      </c>
      <c r="N27" s="392"/>
      <c r="O27" s="384" t="s">
        <v>641</v>
      </c>
      <c r="P27" s="392"/>
      <c r="Q27" s="392"/>
    </row>
    <row r="28" spans="1:17">
      <c r="A28" s="395" t="s">
        <v>79</v>
      </c>
      <c r="B28" s="371"/>
      <c r="C28" s="372"/>
      <c r="D28" s="373">
        <v>487</v>
      </c>
      <c r="E28" s="373">
        <v>219</v>
      </c>
      <c r="F28" s="373">
        <v>105</v>
      </c>
      <c r="G28" s="374">
        <f t="shared" si="2"/>
        <v>811</v>
      </c>
      <c r="H28" s="375">
        <f>G28/$G$167</f>
        <v>3.1626564754513906E-2</v>
      </c>
      <c r="I28" s="396">
        <f t="shared" si="3"/>
        <v>892.1</v>
      </c>
      <c r="J28" s="377">
        <f t="shared" si="0"/>
        <v>17.841999999999999</v>
      </c>
      <c r="K28" s="378">
        <f t="shared" si="1"/>
        <v>1.9626199999999998</v>
      </c>
      <c r="L28" s="378">
        <f>(J28*$F$2)</f>
        <v>624.46999999999991</v>
      </c>
      <c r="M28" s="373"/>
      <c r="N28" s="379"/>
      <c r="O28" s="379"/>
      <c r="P28" s="379"/>
      <c r="Q28" s="379"/>
    </row>
    <row r="29" spans="1:17">
      <c r="A29" s="339" t="s">
        <v>80</v>
      </c>
      <c r="B29" s="340" t="s">
        <v>666</v>
      </c>
      <c r="C29" s="380" t="s">
        <v>667</v>
      </c>
      <c r="D29" s="342">
        <v>160</v>
      </c>
      <c r="E29" s="343">
        <v>71</v>
      </c>
      <c r="F29" s="344">
        <v>41</v>
      </c>
      <c r="G29" s="345">
        <f t="shared" si="2"/>
        <v>272</v>
      </c>
      <c r="H29" s="345"/>
      <c r="I29" s="346">
        <f t="shared" si="3"/>
        <v>299.2</v>
      </c>
      <c r="J29" s="353">
        <f t="shared" si="0"/>
        <v>5.984</v>
      </c>
      <c r="K29" s="381">
        <f t="shared" si="1"/>
        <v>0.65824000000000005</v>
      </c>
      <c r="L29" s="349"/>
      <c r="M29" s="355" t="s">
        <v>668</v>
      </c>
      <c r="N29" s="383"/>
      <c r="O29" s="382" t="s">
        <v>641</v>
      </c>
      <c r="P29" s="383"/>
      <c r="Q29" s="383"/>
    </row>
    <row r="30" spans="1:17">
      <c r="A30" s="339" t="s">
        <v>81</v>
      </c>
      <c r="B30" s="340" t="s">
        <v>669</v>
      </c>
      <c r="C30" s="380" t="s">
        <v>643</v>
      </c>
      <c r="D30" s="342">
        <v>73</v>
      </c>
      <c r="E30" s="343">
        <v>40</v>
      </c>
      <c r="F30" s="344">
        <v>18</v>
      </c>
      <c r="G30" s="345">
        <f t="shared" si="2"/>
        <v>131</v>
      </c>
      <c r="H30" s="345"/>
      <c r="I30" s="346">
        <f t="shared" si="3"/>
        <v>144.1</v>
      </c>
      <c r="J30" s="353">
        <f t="shared" si="0"/>
        <v>2.8819999999999997</v>
      </c>
      <c r="K30" s="381">
        <f t="shared" si="1"/>
        <v>0.31701999999999997</v>
      </c>
      <c r="L30" s="349"/>
      <c r="M30" s="355" t="s">
        <v>668</v>
      </c>
      <c r="N30" s="383"/>
      <c r="O30" s="382" t="s">
        <v>641</v>
      </c>
      <c r="P30" s="383"/>
      <c r="Q30" s="383"/>
    </row>
    <row r="31" spans="1:17">
      <c r="A31" s="339" t="s">
        <v>82</v>
      </c>
      <c r="B31" s="340" t="s">
        <v>670</v>
      </c>
      <c r="C31" s="380" t="s">
        <v>655</v>
      </c>
      <c r="D31" s="342">
        <v>113</v>
      </c>
      <c r="E31" s="343">
        <v>58</v>
      </c>
      <c r="F31" s="344">
        <v>16</v>
      </c>
      <c r="G31" s="345">
        <f t="shared" si="2"/>
        <v>187</v>
      </c>
      <c r="H31" s="345"/>
      <c r="I31" s="346">
        <f t="shared" si="3"/>
        <v>205.7</v>
      </c>
      <c r="J31" s="353">
        <f t="shared" si="0"/>
        <v>4.1139999999999999</v>
      </c>
      <c r="K31" s="381">
        <f t="shared" si="1"/>
        <v>0.45254</v>
      </c>
      <c r="L31" s="349"/>
      <c r="M31" s="355" t="s">
        <v>649</v>
      </c>
      <c r="N31" s="383"/>
      <c r="O31" s="382"/>
      <c r="P31" s="384" t="s">
        <v>641</v>
      </c>
      <c r="Q31" s="383"/>
    </row>
    <row r="32" spans="1:17" ht="15" thickBot="1">
      <c r="A32" s="359" t="s">
        <v>671</v>
      </c>
      <c r="B32" s="360" t="s">
        <v>672</v>
      </c>
      <c r="C32" s="386" t="s">
        <v>643</v>
      </c>
      <c r="D32" s="362">
        <v>141</v>
      </c>
      <c r="E32" s="363">
        <v>50</v>
      </c>
      <c r="F32" s="364">
        <v>30</v>
      </c>
      <c r="G32" s="365">
        <f t="shared" si="2"/>
        <v>221</v>
      </c>
      <c r="H32" s="365"/>
      <c r="I32" s="387">
        <f t="shared" si="3"/>
        <v>243.1</v>
      </c>
      <c r="J32" s="388">
        <f t="shared" si="0"/>
        <v>4.8620000000000001</v>
      </c>
      <c r="K32" s="389">
        <f t="shared" si="1"/>
        <v>0.53481999999999996</v>
      </c>
      <c r="L32" s="390"/>
      <c r="M32" s="369" t="s">
        <v>640</v>
      </c>
      <c r="N32" s="392"/>
      <c r="O32" s="391" t="s">
        <v>641</v>
      </c>
      <c r="P32" s="392"/>
      <c r="Q32" s="392"/>
    </row>
    <row r="33" spans="1:17">
      <c r="A33" s="370" t="s">
        <v>84</v>
      </c>
      <c r="B33" s="371"/>
      <c r="C33" s="372"/>
      <c r="D33" s="373">
        <v>483</v>
      </c>
      <c r="E33" s="373">
        <v>374</v>
      </c>
      <c r="F33" s="373">
        <v>160</v>
      </c>
      <c r="G33" s="374">
        <f t="shared" si="2"/>
        <v>1017</v>
      </c>
      <c r="H33" s="375">
        <f>G33/$G$167</f>
        <v>3.965994618414382E-2</v>
      </c>
      <c r="I33" s="393">
        <f t="shared" si="3"/>
        <v>1118.7</v>
      </c>
      <c r="J33" s="394">
        <f t="shared" si="0"/>
        <v>22.374000000000002</v>
      </c>
      <c r="K33" s="335">
        <f t="shared" si="1"/>
        <v>2.4611400000000003</v>
      </c>
      <c r="L33" s="378">
        <f>(J33*$F$2)</f>
        <v>783.09</v>
      </c>
      <c r="M33" s="373"/>
      <c r="N33" s="379"/>
      <c r="O33" s="379"/>
      <c r="P33" s="379"/>
      <c r="Q33" s="379"/>
    </row>
    <row r="34" spans="1:17">
      <c r="A34" s="339" t="s">
        <v>673</v>
      </c>
      <c r="B34" s="340" t="s">
        <v>674</v>
      </c>
      <c r="C34" s="380" t="s">
        <v>660</v>
      </c>
      <c r="D34" s="342">
        <v>201</v>
      </c>
      <c r="E34" s="343">
        <v>177</v>
      </c>
      <c r="F34" s="344">
        <v>79</v>
      </c>
      <c r="G34" s="345">
        <f t="shared" si="2"/>
        <v>457</v>
      </c>
      <c r="H34" s="345"/>
      <c r="I34" s="346">
        <f t="shared" si="3"/>
        <v>502.7</v>
      </c>
      <c r="J34" s="353">
        <f t="shared" si="0"/>
        <v>10.054</v>
      </c>
      <c r="K34" s="381">
        <f t="shared" si="1"/>
        <v>1.1059400000000001</v>
      </c>
      <c r="L34" s="349"/>
      <c r="M34" s="355" t="s">
        <v>640</v>
      </c>
      <c r="N34" s="383"/>
      <c r="O34" s="384" t="s">
        <v>641</v>
      </c>
      <c r="P34" s="384"/>
      <c r="Q34" s="383"/>
    </row>
    <row r="35" spans="1:17">
      <c r="A35" s="339" t="s">
        <v>86</v>
      </c>
      <c r="B35" s="340" t="s">
        <v>651</v>
      </c>
      <c r="C35" s="380" t="s">
        <v>643</v>
      </c>
      <c r="D35" s="342">
        <v>90</v>
      </c>
      <c r="E35" s="343">
        <v>52</v>
      </c>
      <c r="F35" s="344">
        <v>22</v>
      </c>
      <c r="G35" s="345">
        <f t="shared" si="2"/>
        <v>164</v>
      </c>
      <c r="H35" s="345"/>
      <c r="I35" s="346">
        <f t="shared" si="3"/>
        <v>180.4</v>
      </c>
      <c r="J35" s="353">
        <f t="shared" si="0"/>
        <v>3.6080000000000001</v>
      </c>
      <c r="K35" s="381">
        <f t="shared" si="1"/>
        <v>0.39688000000000001</v>
      </c>
      <c r="L35" s="349"/>
      <c r="M35" s="355" t="s">
        <v>649</v>
      </c>
      <c r="N35" s="383"/>
      <c r="O35" s="384"/>
      <c r="P35" s="384" t="s">
        <v>641</v>
      </c>
      <c r="Q35" s="383"/>
    </row>
    <row r="36" spans="1:17">
      <c r="A36" s="339" t="s">
        <v>87</v>
      </c>
      <c r="B36" s="340" t="s">
        <v>675</v>
      </c>
      <c r="C36" s="380" t="s">
        <v>676</v>
      </c>
      <c r="D36" s="342">
        <v>95</v>
      </c>
      <c r="E36" s="343">
        <v>64</v>
      </c>
      <c r="F36" s="344">
        <v>30</v>
      </c>
      <c r="G36" s="345">
        <f t="shared" si="2"/>
        <v>189</v>
      </c>
      <c r="H36" s="345"/>
      <c r="I36" s="346">
        <f t="shared" si="3"/>
        <v>207.9</v>
      </c>
      <c r="J36" s="353">
        <f t="shared" si="0"/>
        <v>4.1580000000000004</v>
      </c>
      <c r="K36" s="381">
        <f t="shared" si="1"/>
        <v>0.45738000000000006</v>
      </c>
      <c r="L36" s="349"/>
      <c r="M36" s="355" t="s">
        <v>640</v>
      </c>
      <c r="N36" s="383"/>
      <c r="O36" s="384" t="s">
        <v>641</v>
      </c>
      <c r="P36" s="384"/>
      <c r="Q36" s="383"/>
    </row>
    <row r="37" spans="1:17">
      <c r="A37" s="339" t="s">
        <v>88</v>
      </c>
      <c r="B37" s="340" t="s">
        <v>677</v>
      </c>
      <c r="C37" s="380" t="s">
        <v>676</v>
      </c>
      <c r="D37" s="342">
        <v>52</v>
      </c>
      <c r="E37" s="343">
        <v>48</v>
      </c>
      <c r="F37" s="344">
        <v>10</v>
      </c>
      <c r="G37" s="345">
        <f t="shared" si="2"/>
        <v>110</v>
      </c>
      <c r="H37" s="345"/>
      <c r="I37" s="346">
        <f t="shared" si="3"/>
        <v>121</v>
      </c>
      <c r="J37" s="353">
        <f t="shared" si="0"/>
        <v>2.42</v>
      </c>
      <c r="K37" s="381">
        <f t="shared" si="1"/>
        <v>0.26619999999999999</v>
      </c>
      <c r="L37" s="349"/>
      <c r="M37" s="355" t="s">
        <v>649</v>
      </c>
      <c r="N37" s="383"/>
      <c r="O37" s="383"/>
      <c r="P37" s="384" t="s">
        <v>641</v>
      </c>
      <c r="Q37" s="383"/>
    </row>
    <row r="38" spans="1:17" ht="15" thickBot="1">
      <c r="A38" s="359" t="s">
        <v>89</v>
      </c>
      <c r="B38" s="360" t="s">
        <v>678</v>
      </c>
      <c r="C38" s="386" t="s">
        <v>679</v>
      </c>
      <c r="D38" s="362">
        <v>45</v>
      </c>
      <c r="E38" s="363">
        <v>33</v>
      </c>
      <c r="F38" s="364">
        <v>19</v>
      </c>
      <c r="G38" s="365">
        <f t="shared" si="2"/>
        <v>97</v>
      </c>
      <c r="H38" s="365"/>
      <c r="I38" s="366">
        <f t="shared" si="3"/>
        <v>106.7</v>
      </c>
      <c r="J38" s="367">
        <f t="shared" si="0"/>
        <v>2.1339999999999999</v>
      </c>
      <c r="K38" s="354">
        <f t="shared" si="1"/>
        <v>0.23473999999999998</v>
      </c>
      <c r="L38" s="368"/>
      <c r="M38" s="369" t="s">
        <v>649</v>
      </c>
      <c r="N38" s="392"/>
      <c r="O38" s="392"/>
      <c r="P38" s="397" t="s">
        <v>641</v>
      </c>
      <c r="Q38" s="392"/>
    </row>
    <row r="39" spans="1:17">
      <c r="A39" s="395" t="s">
        <v>90</v>
      </c>
      <c r="B39" s="371"/>
      <c r="C39" s="372"/>
      <c r="D39" s="373">
        <v>486</v>
      </c>
      <c r="E39" s="373">
        <v>372</v>
      </c>
      <c r="F39" s="373">
        <v>180</v>
      </c>
      <c r="G39" s="374">
        <f t="shared" si="2"/>
        <v>1038</v>
      </c>
      <c r="H39" s="375">
        <f>G39/$G$167</f>
        <v>4.0478883125999301E-2</v>
      </c>
      <c r="I39" s="396">
        <f t="shared" si="3"/>
        <v>1141.8</v>
      </c>
      <c r="J39" s="377">
        <f t="shared" si="0"/>
        <v>22.835999999999999</v>
      </c>
      <c r="K39" s="378">
        <f t="shared" si="1"/>
        <v>2.5119599999999997</v>
      </c>
      <c r="L39" s="378">
        <f>(J39*$F$2)</f>
        <v>799.26</v>
      </c>
      <c r="M39" s="373"/>
      <c r="N39" s="379"/>
      <c r="O39" s="379"/>
      <c r="P39" s="379"/>
      <c r="Q39" s="379"/>
    </row>
    <row r="40" spans="1:17">
      <c r="A40" s="339" t="s">
        <v>91</v>
      </c>
      <c r="B40" s="340" t="s">
        <v>680</v>
      </c>
      <c r="C40" s="380" t="s">
        <v>660</v>
      </c>
      <c r="D40" s="342">
        <v>77</v>
      </c>
      <c r="E40" s="343">
        <v>70</v>
      </c>
      <c r="F40" s="344">
        <v>18</v>
      </c>
      <c r="G40" s="345">
        <f t="shared" si="2"/>
        <v>165</v>
      </c>
      <c r="H40" s="345"/>
      <c r="I40" s="346">
        <f t="shared" si="3"/>
        <v>181.5</v>
      </c>
      <c r="J40" s="353">
        <f t="shared" si="0"/>
        <v>3.63</v>
      </c>
      <c r="K40" s="381">
        <f t="shared" si="1"/>
        <v>0.39929999999999999</v>
      </c>
      <c r="L40" s="349"/>
      <c r="M40" s="355" t="s">
        <v>649</v>
      </c>
      <c r="N40" s="383"/>
      <c r="O40" s="382"/>
      <c r="P40" s="382" t="s">
        <v>641</v>
      </c>
      <c r="Q40" s="383"/>
    </row>
    <row r="41" spans="1:17">
      <c r="A41" s="339" t="s">
        <v>92</v>
      </c>
      <c r="B41" s="340" t="s">
        <v>681</v>
      </c>
      <c r="C41" s="380" t="s">
        <v>682</v>
      </c>
      <c r="D41" s="342">
        <v>72</v>
      </c>
      <c r="E41" s="343">
        <v>62</v>
      </c>
      <c r="F41" s="344">
        <v>34</v>
      </c>
      <c r="G41" s="345">
        <f t="shared" si="2"/>
        <v>168</v>
      </c>
      <c r="H41" s="345"/>
      <c r="I41" s="346">
        <f t="shared" si="3"/>
        <v>184.8</v>
      </c>
      <c r="J41" s="353">
        <f t="shared" si="0"/>
        <v>3.6960000000000002</v>
      </c>
      <c r="K41" s="381">
        <f t="shared" si="1"/>
        <v>0.40656000000000003</v>
      </c>
      <c r="L41" s="349"/>
      <c r="M41" s="355" t="s">
        <v>649</v>
      </c>
      <c r="N41" s="383"/>
      <c r="O41" s="382"/>
      <c r="P41" s="382" t="s">
        <v>641</v>
      </c>
      <c r="Q41" s="383"/>
    </row>
    <row r="42" spans="1:17">
      <c r="A42" s="339" t="s">
        <v>93</v>
      </c>
      <c r="B42" s="340" t="s">
        <v>683</v>
      </c>
      <c r="C42" s="380" t="s">
        <v>657</v>
      </c>
      <c r="D42" s="342">
        <v>111</v>
      </c>
      <c r="E42" s="343">
        <v>70</v>
      </c>
      <c r="F42" s="344">
        <v>25</v>
      </c>
      <c r="G42" s="345">
        <f t="shared" si="2"/>
        <v>206</v>
      </c>
      <c r="H42" s="345"/>
      <c r="I42" s="346">
        <f t="shared" si="3"/>
        <v>226.6</v>
      </c>
      <c r="J42" s="353">
        <f t="shared" si="0"/>
        <v>4.532</v>
      </c>
      <c r="K42" s="381">
        <f t="shared" si="1"/>
        <v>0.49852000000000002</v>
      </c>
      <c r="L42" s="349"/>
      <c r="M42" s="355" t="s">
        <v>640</v>
      </c>
      <c r="N42" s="383"/>
      <c r="O42" s="382" t="s">
        <v>641</v>
      </c>
      <c r="P42" s="382"/>
      <c r="Q42" s="383"/>
    </row>
    <row r="43" spans="1:17">
      <c r="A43" s="339" t="s">
        <v>684</v>
      </c>
      <c r="B43" s="340" t="s">
        <v>681</v>
      </c>
      <c r="C43" s="398" t="s">
        <v>685</v>
      </c>
      <c r="D43" s="342">
        <v>75</v>
      </c>
      <c r="E43" s="343">
        <v>60</v>
      </c>
      <c r="F43" s="344">
        <v>40</v>
      </c>
      <c r="G43" s="345">
        <f t="shared" si="2"/>
        <v>175</v>
      </c>
      <c r="H43" s="345"/>
      <c r="I43" s="346">
        <f t="shared" si="3"/>
        <v>192.5</v>
      </c>
      <c r="J43" s="353">
        <f t="shared" si="0"/>
        <v>3.85</v>
      </c>
      <c r="K43" s="381">
        <f t="shared" si="1"/>
        <v>0.42349999999999999</v>
      </c>
      <c r="L43" s="349"/>
      <c r="M43" s="355" t="s">
        <v>640</v>
      </c>
      <c r="N43" s="383"/>
      <c r="O43" s="382" t="s">
        <v>641</v>
      </c>
      <c r="P43" s="382"/>
      <c r="Q43" s="383"/>
    </row>
    <row r="44" spans="1:17">
      <c r="A44" s="339" t="s">
        <v>686</v>
      </c>
      <c r="B44" s="340" t="s">
        <v>687</v>
      </c>
      <c r="C44" s="341" t="s">
        <v>687</v>
      </c>
      <c r="D44" s="342">
        <v>65</v>
      </c>
      <c r="E44" s="343">
        <v>45</v>
      </c>
      <c r="F44" s="344">
        <v>35</v>
      </c>
      <c r="G44" s="345">
        <f t="shared" si="2"/>
        <v>145</v>
      </c>
      <c r="H44" s="345"/>
      <c r="I44" s="346">
        <f t="shared" si="3"/>
        <v>159.5</v>
      </c>
      <c r="J44" s="353">
        <f t="shared" si="0"/>
        <v>3.19</v>
      </c>
      <c r="K44" s="381">
        <f t="shared" si="1"/>
        <v>0.35089999999999999</v>
      </c>
      <c r="L44" s="349"/>
      <c r="M44" s="355" t="s">
        <v>649</v>
      </c>
      <c r="N44" s="383"/>
      <c r="O44" s="382"/>
      <c r="P44" s="382" t="s">
        <v>641</v>
      </c>
      <c r="Q44" s="383"/>
    </row>
    <row r="45" spans="1:17" ht="15" thickBot="1">
      <c r="A45" s="359" t="s">
        <v>94</v>
      </c>
      <c r="B45" s="360" t="s">
        <v>688</v>
      </c>
      <c r="C45" s="399" t="s">
        <v>648</v>
      </c>
      <c r="D45" s="362">
        <v>86</v>
      </c>
      <c r="E45" s="363">
        <v>65</v>
      </c>
      <c r="F45" s="364">
        <v>28</v>
      </c>
      <c r="G45" s="365">
        <f t="shared" si="2"/>
        <v>179</v>
      </c>
      <c r="H45" s="365"/>
      <c r="I45" s="387">
        <f t="shared" si="3"/>
        <v>196.9</v>
      </c>
      <c r="J45" s="388">
        <f t="shared" si="0"/>
        <v>3.9380000000000002</v>
      </c>
      <c r="K45" s="389">
        <f t="shared" si="1"/>
        <v>0.43318000000000001</v>
      </c>
      <c r="L45" s="390"/>
      <c r="M45" s="369" t="s">
        <v>649</v>
      </c>
      <c r="N45" s="392"/>
      <c r="O45" s="391"/>
      <c r="P45" s="391" t="s">
        <v>641</v>
      </c>
      <c r="Q45" s="392"/>
    </row>
    <row r="46" spans="1:17">
      <c r="A46" s="370" t="s">
        <v>95</v>
      </c>
      <c r="B46" s="371"/>
      <c r="C46" s="372"/>
      <c r="D46" s="373">
        <v>307</v>
      </c>
      <c r="E46" s="373">
        <v>183</v>
      </c>
      <c r="F46" s="373">
        <v>123</v>
      </c>
      <c r="G46" s="374">
        <f t="shared" si="2"/>
        <v>613</v>
      </c>
      <c r="H46" s="375">
        <f>G46/$G$167</f>
        <v>2.3905159302733691E-2</v>
      </c>
      <c r="I46" s="393">
        <f t="shared" si="3"/>
        <v>674.3</v>
      </c>
      <c r="J46" s="394">
        <f t="shared" si="0"/>
        <v>13.485999999999999</v>
      </c>
      <c r="K46" s="335">
        <f t="shared" si="1"/>
        <v>1.4834599999999998</v>
      </c>
      <c r="L46" s="378">
        <f>(J46*$F$2)</f>
        <v>472.00999999999993</v>
      </c>
      <c r="M46" s="373"/>
      <c r="N46" s="379"/>
      <c r="O46" s="379"/>
      <c r="P46" s="379"/>
      <c r="Q46" s="379"/>
    </row>
    <row r="47" spans="1:17">
      <c r="A47" s="339" t="s">
        <v>689</v>
      </c>
      <c r="B47" s="340" t="s">
        <v>690</v>
      </c>
      <c r="C47" s="380" t="s">
        <v>660</v>
      </c>
      <c r="D47" s="342">
        <v>70</v>
      </c>
      <c r="E47" s="343">
        <v>43</v>
      </c>
      <c r="F47" s="344">
        <v>43</v>
      </c>
      <c r="G47" s="345">
        <f t="shared" si="2"/>
        <v>156</v>
      </c>
      <c r="H47" s="345"/>
      <c r="I47" s="346">
        <f t="shared" si="3"/>
        <v>171.6</v>
      </c>
      <c r="J47" s="353">
        <f t="shared" si="0"/>
        <v>3.4319999999999999</v>
      </c>
      <c r="K47" s="381">
        <f t="shared" si="1"/>
        <v>0.37752000000000002</v>
      </c>
      <c r="L47" s="349"/>
      <c r="M47" s="355" t="s">
        <v>640</v>
      </c>
      <c r="N47" s="383"/>
      <c r="O47" s="382" t="s">
        <v>641</v>
      </c>
      <c r="P47" s="382"/>
      <c r="Q47" s="383"/>
    </row>
    <row r="48" spans="1:17">
      <c r="A48" s="339" t="s">
        <v>97</v>
      </c>
      <c r="B48" s="340" t="s">
        <v>685</v>
      </c>
      <c r="C48" s="380" t="s">
        <v>665</v>
      </c>
      <c r="D48" s="342">
        <v>83</v>
      </c>
      <c r="E48" s="343">
        <v>42</v>
      </c>
      <c r="F48" s="344">
        <v>40</v>
      </c>
      <c r="G48" s="345">
        <f t="shared" si="2"/>
        <v>165</v>
      </c>
      <c r="H48" s="345"/>
      <c r="I48" s="346">
        <f t="shared" si="3"/>
        <v>181.5</v>
      </c>
      <c r="J48" s="353">
        <f t="shared" si="0"/>
        <v>3.63</v>
      </c>
      <c r="K48" s="381">
        <f t="shared" si="1"/>
        <v>0.39929999999999999</v>
      </c>
      <c r="L48" s="349"/>
      <c r="M48" s="355" t="s">
        <v>640</v>
      </c>
      <c r="N48" s="383"/>
      <c r="O48" s="382" t="s">
        <v>641</v>
      </c>
      <c r="P48" s="382"/>
      <c r="Q48" s="383"/>
    </row>
    <row r="49" spans="1:17">
      <c r="A49" s="339" t="s">
        <v>98</v>
      </c>
      <c r="B49" s="340" t="s">
        <v>691</v>
      </c>
      <c r="C49" s="380" t="s">
        <v>652</v>
      </c>
      <c r="D49" s="342">
        <v>38</v>
      </c>
      <c r="E49" s="343">
        <v>25</v>
      </c>
      <c r="F49" s="344">
        <v>17</v>
      </c>
      <c r="G49" s="345">
        <f t="shared" si="2"/>
        <v>80</v>
      </c>
      <c r="H49" s="345"/>
      <c r="I49" s="346">
        <f t="shared" si="3"/>
        <v>88</v>
      </c>
      <c r="J49" s="353">
        <f t="shared" si="0"/>
        <v>1.76</v>
      </c>
      <c r="K49" s="381">
        <f t="shared" si="1"/>
        <v>0.19359999999999999</v>
      </c>
      <c r="L49" s="349"/>
      <c r="M49" s="355" t="s">
        <v>668</v>
      </c>
      <c r="N49" s="383"/>
      <c r="O49" s="382"/>
      <c r="P49" s="382" t="s">
        <v>641</v>
      </c>
      <c r="Q49" s="383"/>
    </row>
    <row r="50" spans="1:17">
      <c r="A50" s="339" t="s">
        <v>99</v>
      </c>
      <c r="B50" s="340" t="s">
        <v>692</v>
      </c>
      <c r="C50" s="380" t="s">
        <v>657</v>
      </c>
      <c r="D50" s="342">
        <v>81</v>
      </c>
      <c r="E50" s="343">
        <v>38</v>
      </c>
      <c r="F50" s="344">
        <v>11</v>
      </c>
      <c r="G50" s="345">
        <f t="shared" si="2"/>
        <v>130</v>
      </c>
      <c r="H50" s="345"/>
      <c r="I50" s="346">
        <f t="shared" si="3"/>
        <v>143</v>
      </c>
      <c r="J50" s="353">
        <f t="shared" si="0"/>
        <v>2.86</v>
      </c>
      <c r="K50" s="381">
        <f t="shared" si="1"/>
        <v>0.31459999999999999</v>
      </c>
      <c r="L50" s="349"/>
      <c r="M50" s="355" t="s">
        <v>640</v>
      </c>
      <c r="N50" s="383"/>
      <c r="O50" s="382" t="s">
        <v>641</v>
      </c>
      <c r="P50" s="382"/>
      <c r="Q50" s="383"/>
    </row>
    <row r="51" spans="1:17" ht="15" thickBot="1">
      <c r="A51" s="400" t="s">
        <v>100</v>
      </c>
      <c r="B51" s="360" t="s">
        <v>693</v>
      </c>
      <c r="C51" s="398" t="s">
        <v>657</v>
      </c>
      <c r="D51" s="401">
        <v>35</v>
      </c>
      <c r="E51" s="402">
        <v>35</v>
      </c>
      <c r="F51" s="403">
        <v>12</v>
      </c>
      <c r="G51" s="365">
        <f t="shared" si="2"/>
        <v>82</v>
      </c>
      <c r="H51" s="365"/>
      <c r="I51" s="366">
        <f t="shared" si="3"/>
        <v>90.2</v>
      </c>
      <c r="J51" s="367">
        <f t="shared" si="0"/>
        <v>1.804</v>
      </c>
      <c r="K51" s="354">
        <f t="shared" si="1"/>
        <v>0.19844000000000001</v>
      </c>
      <c r="L51" s="368"/>
      <c r="M51" s="369" t="s">
        <v>640</v>
      </c>
      <c r="N51" s="392"/>
      <c r="O51" s="391" t="s">
        <v>641</v>
      </c>
      <c r="P51" s="391"/>
      <c r="Q51" s="392"/>
    </row>
    <row r="52" spans="1:17">
      <c r="A52" s="395" t="s">
        <v>101</v>
      </c>
      <c r="B52" s="371"/>
      <c r="C52" s="372"/>
      <c r="D52" s="373">
        <v>417</v>
      </c>
      <c r="E52" s="373">
        <v>213</v>
      </c>
      <c r="F52" s="373">
        <v>81</v>
      </c>
      <c r="G52" s="374">
        <f t="shared" si="2"/>
        <v>711</v>
      </c>
      <c r="H52" s="375">
        <f>G52/$G$167</f>
        <v>2.7726865031392583E-2</v>
      </c>
      <c r="I52" s="396">
        <f t="shared" si="3"/>
        <v>782.1</v>
      </c>
      <c r="J52" s="377">
        <f t="shared" si="0"/>
        <v>15.642000000000001</v>
      </c>
      <c r="K52" s="378">
        <f t="shared" si="1"/>
        <v>1.72062</v>
      </c>
      <c r="L52" s="378">
        <f>(J52*$F$2)</f>
        <v>547.47</v>
      </c>
      <c r="M52" s="373"/>
      <c r="N52" s="379"/>
      <c r="O52" s="379"/>
      <c r="P52" s="379"/>
      <c r="Q52" s="379"/>
    </row>
    <row r="53" spans="1:17">
      <c r="A53" s="339" t="s">
        <v>102</v>
      </c>
      <c r="B53" s="340" t="s">
        <v>672</v>
      </c>
      <c r="C53" s="380" t="s">
        <v>660</v>
      </c>
      <c r="D53" s="342">
        <v>140</v>
      </c>
      <c r="E53" s="343">
        <v>68</v>
      </c>
      <c r="F53" s="344">
        <v>37</v>
      </c>
      <c r="G53" s="345">
        <f t="shared" si="2"/>
        <v>245</v>
      </c>
      <c r="H53" s="345"/>
      <c r="I53" s="346">
        <f t="shared" si="3"/>
        <v>269.5</v>
      </c>
      <c r="J53" s="353">
        <f t="shared" si="0"/>
        <v>5.39</v>
      </c>
      <c r="K53" s="381">
        <f t="shared" si="1"/>
        <v>0.59289999999999998</v>
      </c>
      <c r="L53" s="349"/>
      <c r="M53" s="355" t="s">
        <v>640</v>
      </c>
      <c r="N53" s="383"/>
      <c r="O53" s="382" t="s">
        <v>641</v>
      </c>
      <c r="P53" s="383"/>
      <c r="Q53" s="383"/>
    </row>
    <row r="54" spans="1:17">
      <c r="A54" s="339" t="s">
        <v>103</v>
      </c>
      <c r="B54" s="340" t="s">
        <v>666</v>
      </c>
      <c r="C54" s="380" t="s">
        <v>657</v>
      </c>
      <c r="D54" s="342">
        <v>106</v>
      </c>
      <c r="E54" s="343">
        <v>50</v>
      </c>
      <c r="F54" s="344">
        <v>16</v>
      </c>
      <c r="G54" s="345">
        <f t="shared" si="2"/>
        <v>172</v>
      </c>
      <c r="H54" s="345"/>
      <c r="I54" s="346">
        <f t="shared" si="3"/>
        <v>189.2</v>
      </c>
      <c r="J54" s="353">
        <f t="shared" si="0"/>
        <v>3.7839999999999998</v>
      </c>
      <c r="K54" s="381">
        <f t="shared" si="1"/>
        <v>0.41624</v>
      </c>
      <c r="L54" s="349"/>
      <c r="M54" s="355" t="s">
        <v>640</v>
      </c>
      <c r="N54" s="383"/>
      <c r="O54" s="382" t="s">
        <v>641</v>
      </c>
      <c r="P54" s="383"/>
      <c r="Q54" s="383"/>
    </row>
    <row r="55" spans="1:17">
      <c r="A55" s="339" t="s">
        <v>104</v>
      </c>
      <c r="B55" s="340" t="s">
        <v>669</v>
      </c>
      <c r="C55" s="380" t="s">
        <v>652</v>
      </c>
      <c r="D55" s="342">
        <v>61</v>
      </c>
      <c r="E55" s="343">
        <v>31</v>
      </c>
      <c r="F55" s="344">
        <v>12</v>
      </c>
      <c r="G55" s="345">
        <f t="shared" si="2"/>
        <v>104</v>
      </c>
      <c r="H55" s="345"/>
      <c r="I55" s="346">
        <f t="shared" si="3"/>
        <v>114.4</v>
      </c>
      <c r="J55" s="353">
        <f t="shared" si="0"/>
        <v>2.2880000000000003</v>
      </c>
      <c r="K55" s="381">
        <f t="shared" si="1"/>
        <v>0.25168000000000001</v>
      </c>
      <c r="L55" s="349"/>
      <c r="M55" s="355" t="s">
        <v>640</v>
      </c>
      <c r="N55" s="383"/>
      <c r="O55" s="382" t="s">
        <v>641</v>
      </c>
      <c r="P55" s="383"/>
      <c r="Q55" s="383"/>
    </row>
    <row r="56" spans="1:17" ht="15" thickBot="1">
      <c r="A56" s="359" t="s">
        <v>105</v>
      </c>
      <c r="B56" s="360" t="s">
        <v>694</v>
      </c>
      <c r="C56" s="386" t="s">
        <v>655</v>
      </c>
      <c r="D56" s="362">
        <v>110</v>
      </c>
      <c r="E56" s="363">
        <v>64</v>
      </c>
      <c r="F56" s="364">
        <v>16</v>
      </c>
      <c r="G56" s="365">
        <f t="shared" si="2"/>
        <v>190</v>
      </c>
      <c r="H56" s="365"/>
      <c r="I56" s="387">
        <f t="shared" si="3"/>
        <v>209</v>
      </c>
      <c r="J56" s="388">
        <f t="shared" si="0"/>
        <v>4.18</v>
      </c>
      <c r="K56" s="389">
        <f t="shared" si="1"/>
        <v>0.45979999999999999</v>
      </c>
      <c r="L56" s="390"/>
      <c r="M56" s="369" t="s">
        <v>640</v>
      </c>
      <c r="N56" s="392"/>
      <c r="O56" s="391" t="s">
        <v>641</v>
      </c>
      <c r="P56" s="392"/>
      <c r="Q56" s="392"/>
    </row>
    <row r="57" spans="1:17">
      <c r="A57" s="370" t="s">
        <v>106</v>
      </c>
      <c r="B57" s="371"/>
      <c r="C57" s="372"/>
      <c r="D57" s="404">
        <v>442</v>
      </c>
      <c r="E57" s="373">
        <v>308</v>
      </c>
      <c r="F57" s="373">
        <v>122</v>
      </c>
      <c r="G57" s="374">
        <f t="shared" si="2"/>
        <v>872</v>
      </c>
      <c r="H57" s="375">
        <f>G57/$G$167</f>
        <v>3.400538158561791E-2</v>
      </c>
      <c r="I57" s="393">
        <f t="shared" si="3"/>
        <v>959.2</v>
      </c>
      <c r="J57" s="394">
        <f t="shared" si="0"/>
        <v>19.184000000000001</v>
      </c>
      <c r="K57" s="335">
        <f t="shared" si="1"/>
        <v>2.1102400000000001</v>
      </c>
      <c r="L57" s="405">
        <f>(J57*$F$2)</f>
        <v>671.44</v>
      </c>
      <c r="M57" s="373"/>
      <c r="N57" s="379"/>
      <c r="O57" s="379"/>
      <c r="P57" s="379"/>
      <c r="Q57" s="379"/>
    </row>
    <row r="58" spans="1:17">
      <c r="A58" s="339" t="s">
        <v>107</v>
      </c>
      <c r="B58" s="340" t="s">
        <v>693</v>
      </c>
      <c r="C58" s="406" t="s">
        <v>660</v>
      </c>
      <c r="D58" s="407">
        <v>92</v>
      </c>
      <c r="E58" s="343">
        <v>80</v>
      </c>
      <c r="F58" s="344">
        <v>30</v>
      </c>
      <c r="G58" s="345">
        <f t="shared" si="2"/>
        <v>202</v>
      </c>
      <c r="H58" s="345"/>
      <c r="I58" s="346">
        <f t="shared" si="3"/>
        <v>222.2</v>
      </c>
      <c r="J58" s="353">
        <f t="shared" si="0"/>
        <v>4.444</v>
      </c>
      <c r="K58" s="381">
        <f t="shared" si="1"/>
        <v>0.48884</v>
      </c>
      <c r="L58" s="408"/>
      <c r="M58" s="355" t="s">
        <v>640</v>
      </c>
      <c r="N58" s="383"/>
      <c r="O58" s="382" t="s">
        <v>641</v>
      </c>
      <c r="P58" s="382"/>
      <c r="Q58" s="383"/>
    </row>
    <row r="59" spans="1:17">
      <c r="A59" s="339" t="s">
        <v>108</v>
      </c>
      <c r="B59" s="340" t="s">
        <v>672</v>
      </c>
      <c r="C59" s="380" t="s">
        <v>655</v>
      </c>
      <c r="D59" s="407">
        <v>103</v>
      </c>
      <c r="E59" s="343">
        <v>70</v>
      </c>
      <c r="F59" s="344">
        <v>23</v>
      </c>
      <c r="G59" s="345">
        <f t="shared" si="2"/>
        <v>196</v>
      </c>
      <c r="H59" s="345"/>
      <c r="I59" s="346">
        <f t="shared" si="3"/>
        <v>215.6</v>
      </c>
      <c r="J59" s="353">
        <f t="shared" si="0"/>
        <v>4.3120000000000003</v>
      </c>
      <c r="K59" s="381">
        <f t="shared" si="1"/>
        <v>0.47432000000000002</v>
      </c>
      <c r="L59" s="408"/>
      <c r="M59" s="355" t="s">
        <v>640</v>
      </c>
      <c r="N59" s="383"/>
      <c r="O59" s="382" t="s">
        <v>641</v>
      </c>
      <c r="P59" s="382"/>
      <c r="Q59" s="383"/>
    </row>
    <row r="60" spans="1:17">
      <c r="A60" s="339" t="s">
        <v>109</v>
      </c>
      <c r="B60" s="340" t="s">
        <v>666</v>
      </c>
      <c r="C60" s="380" t="s">
        <v>652</v>
      </c>
      <c r="D60" s="407">
        <v>105</v>
      </c>
      <c r="E60" s="343">
        <v>60</v>
      </c>
      <c r="F60" s="344">
        <v>14</v>
      </c>
      <c r="G60" s="345">
        <f t="shared" si="2"/>
        <v>179</v>
      </c>
      <c r="H60" s="345"/>
      <c r="I60" s="346">
        <f t="shared" si="3"/>
        <v>196.9</v>
      </c>
      <c r="J60" s="353">
        <f t="shared" si="0"/>
        <v>3.9380000000000002</v>
      </c>
      <c r="K60" s="381">
        <f t="shared" si="1"/>
        <v>0.43318000000000001</v>
      </c>
      <c r="L60" s="408"/>
      <c r="M60" s="355" t="s">
        <v>668</v>
      </c>
      <c r="N60" s="383"/>
      <c r="O60" s="382"/>
      <c r="P60" s="382" t="s">
        <v>641</v>
      </c>
      <c r="Q60" s="383"/>
    </row>
    <row r="61" spans="1:17">
      <c r="A61" s="339" t="s">
        <v>110</v>
      </c>
      <c r="B61" s="340" t="s">
        <v>669</v>
      </c>
      <c r="C61" s="380" t="s">
        <v>655</v>
      </c>
      <c r="D61" s="407">
        <v>60</v>
      </c>
      <c r="E61" s="343">
        <v>53</v>
      </c>
      <c r="F61" s="344">
        <v>27</v>
      </c>
      <c r="G61" s="345">
        <f t="shared" si="2"/>
        <v>140</v>
      </c>
      <c r="H61" s="345"/>
      <c r="I61" s="346">
        <f t="shared" si="3"/>
        <v>154</v>
      </c>
      <c r="J61" s="353">
        <f t="shared" si="0"/>
        <v>3.08</v>
      </c>
      <c r="K61" s="381">
        <f t="shared" si="1"/>
        <v>0.33879999999999999</v>
      </c>
      <c r="L61" s="408"/>
      <c r="M61" s="355" t="s">
        <v>640</v>
      </c>
      <c r="N61" s="383"/>
      <c r="O61" s="382" t="s">
        <v>641</v>
      </c>
      <c r="P61" s="382"/>
      <c r="Q61" s="383"/>
    </row>
    <row r="62" spans="1:17" ht="15" thickBot="1">
      <c r="A62" s="359" t="s">
        <v>111</v>
      </c>
      <c r="B62" s="360" t="s">
        <v>694</v>
      </c>
      <c r="C62" s="386" t="s">
        <v>655</v>
      </c>
      <c r="D62" s="409">
        <v>82</v>
      </c>
      <c r="E62" s="363">
        <v>45</v>
      </c>
      <c r="F62" s="364">
        <v>28</v>
      </c>
      <c r="G62" s="365">
        <f t="shared" si="2"/>
        <v>155</v>
      </c>
      <c r="H62" s="365"/>
      <c r="I62" s="366">
        <f t="shared" si="3"/>
        <v>170.5</v>
      </c>
      <c r="J62" s="367">
        <f t="shared" si="0"/>
        <v>3.41</v>
      </c>
      <c r="K62" s="354">
        <f t="shared" si="1"/>
        <v>0.37510000000000004</v>
      </c>
      <c r="L62" s="410"/>
      <c r="M62" s="369" t="s">
        <v>640</v>
      </c>
      <c r="N62" s="392"/>
      <c r="O62" s="391" t="s">
        <v>641</v>
      </c>
      <c r="P62" s="391"/>
      <c r="Q62" s="392"/>
    </row>
    <row r="63" spans="1:17">
      <c r="A63" s="370" t="s">
        <v>112</v>
      </c>
      <c r="B63" s="371"/>
      <c r="C63" s="328"/>
      <c r="D63" s="373">
        <v>409</v>
      </c>
      <c r="E63" s="373">
        <v>197</v>
      </c>
      <c r="F63" s="373">
        <v>174</v>
      </c>
      <c r="G63" s="374">
        <f t="shared" si="2"/>
        <v>780</v>
      </c>
      <c r="H63" s="375">
        <f>G63/$G$167</f>
        <v>3.0417657840346293E-2</v>
      </c>
      <c r="I63" s="396">
        <f t="shared" si="3"/>
        <v>858</v>
      </c>
      <c r="J63" s="377">
        <f t="shared" si="0"/>
        <v>17.16</v>
      </c>
      <c r="K63" s="378">
        <f t="shared" si="1"/>
        <v>1.8875999999999999</v>
      </c>
      <c r="L63" s="405">
        <f>(J63*$F$2)</f>
        <v>600.6</v>
      </c>
      <c r="M63" s="373"/>
      <c r="N63" s="379"/>
      <c r="O63" s="379"/>
      <c r="P63" s="379"/>
      <c r="Q63" s="379"/>
    </row>
    <row r="64" spans="1:17">
      <c r="A64" s="339" t="s">
        <v>113</v>
      </c>
      <c r="B64" s="340" t="s">
        <v>695</v>
      </c>
      <c r="C64" s="380" t="s">
        <v>660</v>
      </c>
      <c r="D64" s="342">
        <v>101</v>
      </c>
      <c r="E64" s="343">
        <v>42</v>
      </c>
      <c r="F64" s="344">
        <v>60</v>
      </c>
      <c r="G64" s="345">
        <f t="shared" si="2"/>
        <v>203</v>
      </c>
      <c r="H64" s="345"/>
      <c r="I64" s="346">
        <f t="shared" si="3"/>
        <v>223.3</v>
      </c>
      <c r="J64" s="353">
        <f t="shared" si="0"/>
        <v>4.4660000000000002</v>
      </c>
      <c r="K64" s="381">
        <f t="shared" si="1"/>
        <v>0.49126000000000003</v>
      </c>
      <c r="L64" s="408"/>
      <c r="M64" s="355" t="s">
        <v>640</v>
      </c>
      <c r="N64" s="383"/>
      <c r="O64" s="382" t="s">
        <v>641</v>
      </c>
      <c r="P64" s="382"/>
      <c r="Q64" s="383"/>
    </row>
    <row r="65" spans="1:17">
      <c r="A65" s="339" t="s">
        <v>114</v>
      </c>
      <c r="B65" s="340" t="s">
        <v>696</v>
      </c>
      <c r="C65" s="380" t="s">
        <v>650</v>
      </c>
      <c r="D65" s="342">
        <v>127</v>
      </c>
      <c r="E65" s="343">
        <v>35</v>
      </c>
      <c r="F65" s="344">
        <v>24</v>
      </c>
      <c r="G65" s="345">
        <f t="shared" si="2"/>
        <v>186</v>
      </c>
      <c r="H65" s="345"/>
      <c r="I65" s="346">
        <f t="shared" si="3"/>
        <v>204.6</v>
      </c>
      <c r="J65" s="353">
        <f t="shared" si="0"/>
        <v>4.0919999999999996</v>
      </c>
      <c r="K65" s="381">
        <f t="shared" si="1"/>
        <v>0.45011999999999996</v>
      </c>
      <c r="L65" s="408"/>
      <c r="M65" s="355" t="s">
        <v>640</v>
      </c>
      <c r="N65" s="383"/>
      <c r="O65" s="382" t="s">
        <v>641</v>
      </c>
      <c r="P65" s="382"/>
      <c r="Q65" s="383"/>
    </row>
    <row r="66" spans="1:17">
      <c r="A66" s="339" t="s">
        <v>115</v>
      </c>
      <c r="B66" s="340" t="s">
        <v>697</v>
      </c>
      <c r="C66" s="380" t="s">
        <v>650</v>
      </c>
      <c r="D66" s="342">
        <v>55</v>
      </c>
      <c r="E66" s="343">
        <v>30</v>
      </c>
      <c r="F66" s="344">
        <v>25</v>
      </c>
      <c r="G66" s="345">
        <f t="shared" si="2"/>
        <v>110</v>
      </c>
      <c r="H66" s="345"/>
      <c r="I66" s="346">
        <f t="shared" si="3"/>
        <v>121</v>
      </c>
      <c r="J66" s="353">
        <f t="shared" si="0"/>
        <v>2.42</v>
      </c>
      <c r="K66" s="381">
        <f t="shared" si="1"/>
        <v>0.26619999999999999</v>
      </c>
      <c r="L66" s="408"/>
      <c r="M66" s="355" t="s">
        <v>640</v>
      </c>
      <c r="N66" s="383"/>
      <c r="O66" s="382" t="s">
        <v>641</v>
      </c>
      <c r="P66" s="382"/>
      <c r="Q66" s="383"/>
    </row>
    <row r="67" spans="1:17">
      <c r="A67" s="339" t="s">
        <v>698</v>
      </c>
      <c r="B67" s="340" t="s">
        <v>699</v>
      </c>
      <c r="C67" s="380" t="s">
        <v>700</v>
      </c>
      <c r="D67" s="342">
        <v>34</v>
      </c>
      <c r="E67" s="343">
        <v>38</v>
      </c>
      <c r="F67" s="344">
        <v>33</v>
      </c>
      <c r="G67" s="345">
        <f t="shared" si="2"/>
        <v>105</v>
      </c>
      <c r="H67" s="345"/>
      <c r="I67" s="346">
        <f t="shared" si="3"/>
        <v>115.5</v>
      </c>
      <c r="J67" s="353">
        <f t="shared" si="0"/>
        <v>2.31</v>
      </c>
      <c r="K67" s="381">
        <f t="shared" si="1"/>
        <v>0.25409999999999999</v>
      </c>
      <c r="L67" s="408"/>
      <c r="M67" s="355" t="s">
        <v>668</v>
      </c>
      <c r="N67" s="383"/>
      <c r="O67" s="382"/>
      <c r="P67" s="382" t="s">
        <v>641</v>
      </c>
      <c r="Q67" s="383"/>
    </row>
    <row r="68" spans="1:17" ht="15" thickBot="1">
      <c r="A68" s="359" t="s">
        <v>117</v>
      </c>
      <c r="B68" s="360" t="s">
        <v>696</v>
      </c>
      <c r="C68" s="386" t="s">
        <v>665</v>
      </c>
      <c r="D68" s="362">
        <v>92</v>
      </c>
      <c r="E68" s="363">
        <v>52</v>
      </c>
      <c r="F68" s="364">
        <v>32</v>
      </c>
      <c r="G68" s="365">
        <f t="shared" si="2"/>
        <v>176</v>
      </c>
      <c r="H68" s="365"/>
      <c r="I68" s="387">
        <f t="shared" si="3"/>
        <v>193.6</v>
      </c>
      <c r="J68" s="388">
        <f t="shared" si="0"/>
        <v>3.8719999999999999</v>
      </c>
      <c r="K68" s="389">
        <f t="shared" si="1"/>
        <v>0.42591999999999997</v>
      </c>
      <c r="L68" s="411"/>
      <c r="M68" s="369" t="s">
        <v>640</v>
      </c>
      <c r="N68" s="392"/>
      <c r="O68" s="391" t="s">
        <v>641</v>
      </c>
      <c r="P68" s="391"/>
      <c r="Q68" s="392"/>
    </row>
    <row r="69" spans="1:17">
      <c r="A69" s="370" t="s">
        <v>118</v>
      </c>
      <c r="B69" s="371"/>
      <c r="C69" s="372"/>
      <c r="D69" s="373">
        <v>581</v>
      </c>
      <c r="E69" s="373">
        <v>354</v>
      </c>
      <c r="F69" s="373">
        <v>226</v>
      </c>
      <c r="G69" s="374">
        <f t="shared" si="2"/>
        <v>1161</v>
      </c>
      <c r="H69" s="375">
        <f>G69/$G$167</f>
        <v>4.5275513785438523E-2</v>
      </c>
      <c r="I69" s="393">
        <f t="shared" si="3"/>
        <v>1277.0999999999999</v>
      </c>
      <c r="J69" s="394">
        <f t="shared" si="0"/>
        <v>25.541999999999998</v>
      </c>
      <c r="K69" s="335">
        <f t="shared" si="1"/>
        <v>2.8096199999999998</v>
      </c>
      <c r="L69" s="405">
        <f>(J69*$F$2)</f>
        <v>893.96999999999991</v>
      </c>
      <c r="M69" s="373"/>
      <c r="N69" s="379"/>
      <c r="O69" s="379"/>
      <c r="P69" s="379"/>
      <c r="Q69" s="379"/>
    </row>
    <row r="70" spans="1:17">
      <c r="A70" s="339" t="s">
        <v>119</v>
      </c>
      <c r="B70" s="340" t="s">
        <v>701</v>
      </c>
      <c r="C70" s="380" t="s">
        <v>660</v>
      </c>
      <c r="D70" s="342">
        <v>153</v>
      </c>
      <c r="E70" s="343">
        <v>80</v>
      </c>
      <c r="F70" s="344">
        <v>37</v>
      </c>
      <c r="G70" s="345">
        <f t="shared" si="2"/>
        <v>270</v>
      </c>
      <c r="H70" s="345"/>
      <c r="I70" s="346">
        <f t="shared" si="3"/>
        <v>297</v>
      </c>
      <c r="J70" s="353">
        <f t="shared" si="0"/>
        <v>5.94</v>
      </c>
      <c r="K70" s="381">
        <f t="shared" si="1"/>
        <v>0.65340000000000009</v>
      </c>
      <c r="L70" s="408"/>
      <c r="M70" s="355" t="s">
        <v>640</v>
      </c>
      <c r="N70" s="383"/>
      <c r="O70" s="382" t="s">
        <v>641</v>
      </c>
      <c r="P70" s="382"/>
      <c r="Q70" s="383"/>
    </row>
    <row r="71" spans="1:17">
      <c r="A71" s="339" t="s">
        <v>120</v>
      </c>
      <c r="B71" s="340" t="s">
        <v>702</v>
      </c>
      <c r="C71" s="380" t="s">
        <v>650</v>
      </c>
      <c r="D71" s="342">
        <v>140</v>
      </c>
      <c r="E71" s="343">
        <v>65</v>
      </c>
      <c r="F71" s="344">
        <v>50</v>
      </c>
      <c r="G71" s="345">
        <f t="shared" si="2"/>
        <v>255</v>
      </c>
      <c r="H71" s="345"/>
      <c r="I71" s="346">
        <f t="shared" si="3"/>
        <v>280.5</v>
      </c>
      <c r="J71" s="353">
        <f t="shared" si="0"/>
        <v>5.61</v>
      </c>
      <c r="K71" s="381">
        <f t="shared" si="1"/>
        <v>0.61710000000000009</v>
      </c>
      <c r="L71" s="408"/>
      <c r="M71" s="355" t="s">
        <v>649</v>
      </c>
      <c r="N71" s="383"/>
      <c r="O71" s="382"/>
      <c r="P71" s="382" t="s">
        <v>641</v>
      </c>
      <c r="Q71" s="383"/>
    </row>
    <row r="72" spans="1:17">
      <c r="A72" s="339" t="s">
        <v>121</v>
      </c>
      <c r="B72" s="340" t="s">
        <v>703</v>
      </c>
      <c r="C72" s="380" t="s">
        <v>650</v>
      </c>
      <c r="D72" s="342">
        <v>89</v>
      </c>
      <c r="E72" s="343">
        <v>46</v>
      </c>
      <c r="F72" s="344">
        <v>44</v>
      </c>
      <c r="G72" s="345">
        <f t="shared" si="2"/>
        <v>179</v>
      </c>
      <c r="H72" s="345"/>
      <c r="I72" s="346">
        <f t="shared" si="3"/>
        <v>196.9</v>
      </c>
      <c r="J72" s="353">
        <f t="shared" ref="J72:J135" si="4">I72/$C$1</f>
        <v>3.9380000000000002</v>
      </c>
      <c r="K72" s="381">
        <f t="shared" ref="K72:K135" si="5">J72*$C$3</f>
        <v>0.43318000000000001</v>
      </c>
      <c r="L72" s="408"/>
      <c r="M72" s="355" t="s">
        <v>640</v>
      </c>
      <c r="N72" s="383"/>
      <c r="O72" s="382" t="s">
        <v>641</v>
      </c>
      <c r="P72" s="382"/>
      <c r="Q72" s="383"/>
    </row>
    <row r="73" spans="1:17">
      <c r="A73" s="339" t="s">
        <v>122</v>
      </c>
      <c r="B73" s="340" t="s">
        <v>704</v>
      </c>
      <c r="C73" s="380" t="s">
        <v>705</v>
      </c>
      <c r="D73" s="342">
        <v>91</v>
      </c>
      <c r="E73" s="343">
        <v>66</v>
      </c>
      <c r="F73" s="344">
        <v>18</v>
      </c>
      <c r="G73" s="345">
        <f t="shared" ref="G73:G136" si="6">D73+E73+F73</f>
        <v>175</v>
      </c>
      <c r="H73" s="345"/>
      <c r="I73" s="346">
        <f t="shared" si="3"/>
        <v>192.5</v>
      </c>
      <c r="J73" s="353">
        <f t="shared" si="4"/>
        <v>3.85</v>
      </c>
      <c r="K73" s="381">
        <f t="shared" si="5"/>
        <v>0.42349999999999999</v>
      </c>
      <c r="L73" s="408"/>
      <c r="M73" s="355" t="s">
        <v>640</v>
      </c>
      <c r="N73" s="383"/>
      <c r="O73" s="382" t="s">
        <v>641</v>
      </c>
      <c r="P73" s="382"/>
      <c r="Q73" s="383"/>
    </row>
    <row r="74" spans="1:17">
      <c r="A74" s="339" t="s">
        <v>123</v>
      </c>
      <c r="B74" s="340" t="s">
        <v>706</v>
      </c>
      <c r="C74" s="380" t="s">
        <v>705</v>
      </c>
      <c r="D74" s="342">
        <v>55</v>
      </c>
      <c r="E74" s="343">
        <v>44</v>
      </c>
      <c r="F74" s="344">
        <v>32</v>
      </c>
      <c r="G74" s="345">
        <f t="shared" si="6"/>
        <v>131</v>
      </c>
      <c r="H74" s="345"/>
      <c r="I74" s="346">
        <f t="shared" si="3"/>
        <v>144.1</v>
      </c>
      <c r="J74" s="353">
        <f t="shared" si="4"/>
        <v>2.8819999999999997</v>
      </c>
      <c r="K74" s="381">
        <f t="shared" si="5"/>
        <v>0.31701999999999997</v>
      </c>
      <c r="L74" s="408"/>
      <c r="M74" s="355" t="s">
        <v>649</v>
      </c>
      <c r="N74" s="383"/>
      <c r="O74" s="382"/>
      <c r="P74" s="382" t="s">
        <v>641</v>
      </c>
      <c r="Q74" s="383"/>
    </row>
    <row r="75" spans="1:17" ht="15" thickBot="1">
      <c r="A75" s="359" t="s">
        <v>124</v>
      </c>
      <c r="B75" s="360" t="s">
        <v>678</v>
      </c>
      <c r="C75" s="386" t="s">
        <v>705</v>
      </c>
      <c r="D75" s="362">
        <v>53</v>
      </c>
      <c r="E75" s="363">
        <v>53</v>
      </c>
      <c r="F75" s="364">
        <v>45</v>
      </c>
      <c r="G75" s="365">
        <f t="shared" si="6"/>
        <v>151</v>
      </c>
      <c r="H75" s="365"/>
      <c r="I75" s="366">
        <f t="shared" si="3"/>
        <v>166.1</v>
      </c>
      <c r="J75" s="367">
        <f t="shared" si="4"/>
        <v>3.3220000000000001</v>
      </c>
      <c r="K75" s="354">
        <f t="shared" si="5"/>
        <v>0.36542000000000002</v>
      </c>
      <c r="L75" s="410"/>
      <c r="M75" s="369" t="s">
        <v>640</v>
      </c>
      <c r="N75" s="392"/>
      <c r="O75" s="391" t="s">
        <v>641</v>
      </c>
      <c r="P75" s="391"/>
      <c r="Q75" s="392"/>
    </row>
    <row r="76" spans="1:17">
      <c r="A76" s="370" t="s">
        <v>125</v>
      </c>
      <c r="B76" s="371"/>
      <c r="C76" s="372"/>
      <c r="D76" s="373">
        <v>384</v>
      </c>
      <c r="E76" s="373">
        <v>227</v>
      </c>
      <c r="F76" s="373">
        <v>79</v>
      </c>
      <c r="G76" s="374">
        <f t="shared" si="6"/>
        <v>690</v>
      </c>
      <c r="H76" s="375">
        <f>G76/$G$167</f>
        <v>2.6907928089537105E-2</v>
      </c>
      <c r="I76" s="396">
        <f>SUM(I77:I80)</f>
        <v>759</v>
      </c>
      <c r="J76" s="377">
        <f t="shared" si="4"/>
        <v>15.18</v>
      </c>
      <c r="K76" s="378">
        <f t="shared" si="5"/>
        <v>1.6698</v>
      </c>
      <c r="L76" s="405">
        <f>(J76*$F$2)</f>
        <v>531.29999999999995</v>
      </c>
      <c r="M76" s="373"/>
      <c r="N76" s="379"/>
      <c r="O76" s="379"/>
      <c r="P76" s="379"/>
      <c r="Q76" s="379"/>
    </row>
    <row r="77" spans="1:17">
      <c r="A77" s="339" t="s">
        <v>126</v>
      </c>
      <c r="B77" s="340" t="s">
        <v>696</v>
      </c>
      <c r="C77" s="380" t="s">
        <v>660</v>
      </c>
      <c r="D77" s="342">
        <v>110</v>
      </c>
      <c r="E77" s="343">
        <v>63</v>
      </c>
      <c r="F77" s="344">
        <v>26</v>
      </c>
      <c r="G77" s="345">
        <f t="shared" si="6"/>
        <v>199</v>
      </c>
      <c r="H77" s="345"/>
      <c r="I77" s="346">
        <f t="shared" si="3"/>
        <v>218.9</v>
      </c>
      <c r="J77" s="353">
        <f t="shared" si="4"/>
        <v>4.3780000000000001</v>
      </c>
      <c r="K77" s="381">
        <f t="shared" si="5"/>
        <v>0.48158000000000001</v>
      </c>
      <c r="L77" s="408"/>
      <c r="M77" s="355" t="s">
        <v>640</v>
      </c>
      <c r="N77" s="383"/>
      <c r="O77" s="382" t="s">
        <v>641</v>
      </c>
      <c r="P77" s="382"/>
      <c r="Q77" s="383"/>
    </row>
    <row r="78" spans="1:17">
      <c r="A78" s="339" t="s">
        <v>127</v>
      </c>
      <c r="B78" s="340" t="s">
        <v>707</v>
      </c>
      <c r="C78" s="380" t="s">
        <v>650</v>
      </c>
      <c r="D78" s="342">
        <v>124</v>
      </c>
      <c r="E78" s="343">
        <v>55</v>
      </c>
      <c r="F78" s="344">
        <v>24</v>
      </c>
      <c r="G78" s="345">
        <f t="shared" si="6"/>
        <v>203</v>
      </c>
      <c r="H78" s="345"/>
      <c r="I78" s="346">
        <f t="shared" si="3"/>
        <v>223.3</v>
      </c>
      <c r="J78" s="353">
        <f t="shared" si="4"/>
        <v>4.4660000000000002</v>
      </c>
      <c r="K78" s="381">
        <f t="shared" si="5"/>
        <v>0.49126000000000003</v>
      </c>
      <c r="L78" s="408"/>
      <c r="M78" s="355" t="s">
        <v>640</v>
      </c>
      <c r="N78" s="383"/>
      <c r="O78" s="382" t="s">
        <v>641</v>
      </c>
      <c r="P78" s="382"/>
      <c r="Q78" s="383"/>
    </row>
    <row r="79" spans="1:17">
      <c r="A79" s="339" t="s">
        <v>128</v>
      </c>
      <c r="B79" s="340" t="s">
        <v>681</v>
      </c>
      <c r="C79" s="380" t="s">
        <v>682</v>
      </c>
      <c r="D79" s="342">
        <v>50</v>
      </c>
      <c r="E79" s="343">
        <v>24</v>
      </c>
      <c r="F79" s="344">
        <v>0</v>
      </c>
      <c r="G79" s="345">
        <f t="shared" si="6"/>
        <v>74</v>
      </c>
      <c r="H79" s="345"/>
      <c r="I79" s="366">
        <f t="shared" ref="I79:I141" si="7">(G79*$C$2)+G79</f>
        <v>81.400000000000006</v>
      </c>
      <c r="J79" s="367">
        <f t="shared" si="4"/>
        <v>1.6280000000000001</v>
      </c>
      <c r="K79" s="354">
        <f t="shared" si="5"/>
        <v>0.17908000000000002</v>
      </c>
      <c r="L79" s="410"/>
      <c r="M79" s="355" t="s">
        <v>649</v>
      </c>
      <c r="N79" s="383"/>
      <c r="O79" s="382"/>
      <c r="P79" s="382" t="s">
        <v>641</v>
      </c>
      <c r="Q79" s="383"/>
    </row>
    <row r="80" spans="1:17" ht="15" thickBot="1">
      <c r="A80" s="359" t="s">
        <v>129</v>
      </c>
      <c r="B80" s="360" t="s">
        <v>708</v>
      </c>
      <c r="C80" s="386" t="s">
        <v>664</v>
      </c>
      <c r="D80" s="362">
        <v>100</v>
      </c>
      <c r="E80" s="363">
        <v>85</v>
      </c>
      <c r="F80" s="364">
        <v>29</v>
      </c>
      <c r="G80" s="365">
        <f t="shared" si="6"/>
        <v>214</v>
      </c>
      <c r="H80" s="365"/>
      <c r="I80" s="387">
        <f t="shared" si="7"/>
        <v>235.4</v>
      </c>
      <c r="J80" s="412">
        <f t="shared" si="4"/>
        <v>4.7080000000000002</v>
      </c>
      <c r="K80" s="413">
        <f t="shared" si="5"/>
        <v>0.51788000000000001</v>
      </c>
      <c r="L80" s="411"/>
      <c r="M80" s="369" t="s">
        <v>640</v>
      </c>
      <c r="N80" s="392"/>
      <c r="O80" s="391" t="s">
        <v>641</v>
      </c>
      <c r="P80" s="391"/>
      <c r="Q80" s="392"/>
    </row>
    <row r="81" spans="1:17">
      <c r="A81" s="395" t="s">
        <v>130</v>
      </c>
      <c r="B81" s="371"/>
      <c r="C81" s="372"/>
      <c r="D81" s="373">
        <v>457</v>
      </c>
      <c r="E81" s="373">
        <v>228</v>
      </c>
      <c r="F81" s="373">
        <v>101</v>
      </c>
      <c r="G81" s="374">
        <f t="shared" si="6"/>
        <v>786</v>
      </c>
      <c r="H81" s="375">
        <f>G81/$G$167</f>
        <v>3.0651639823733572E-2</v>
      </c>
      <c r="I81" s="396">
        <f>SUM(I82:I86)</f>
        <v>864.6</v>
      </c>
      <c r="J81" s="377">
        <f t="shared" si="4"/>
        <v>17.292000000000002</v>
      </c>
      <c r="K81" s="378">
        <f t="shared" si="5"/>
        <v>1.9021200000000003</v>
      </c>
      <c r="L81" s="405">
        <f>(J81*$F$2)</f>
        <v>605.22</v>
      </c>
      <c r="M81" s="373"/>
      <c r="N81" s="379"/>
      <c r="O81" s="379"/>
      <c r="P81" s="379"/>
      <c r="Q81" s="379"/>
    </row>
    <row r="82" spans="1:17">
      <c r="A82" s="339" t="s">
        <v>131</v>
      </c>
      <c r="B82" s="340" t="s">
        <v>688</v>
      </c>
      <c r="C82" s="380" t="s">
        <v>660</v>
      </c>
      <c r="D82" s="342">
        <v>103</v>
      </c>
      <c r="E82" s="343">
        <v>47</v>
      </c>
      <c r="F82" s="344">
        <v>15</v>
      </c>
      <c r="G82" s="345">
        <f t="shared" si="6"/>
        <v>165</v>
      </c>
      <c r="H82" s="345"/>
      <c r="I82" s="346">
        <f t="shared" si="7"/>
        <v>181.5</v>
      </c>
      <c r="J82" s="353">
        <f t="shared" si="4"/>
        <v>3.63</v>
      </c>
      <c r="K82" s="381">
        <f t="shared" si="5"/>
        <v>0.39929999999999999</v>
      </c>
      <c r="L82" s="408"/>
      <c r="M82" s="355" t="s">
        <v>640</v>
      </c>
      <c r="N82" s="383"/>
      <c r="O82" s="382" t="s">
        <v>641</v>
      </c>
      <c r="P82" s="382"/>
      <c r="Q82" s="383"/>
    </row>
    <row r="83" spans="1:17">
      <c r="A83" s="339" t="s">
        <v>709</v>
      </c>
      <c r="B83" s="340" t="s">
        <v>656</v>
      </c>
      <c r="C83" s="380" t="s">
        <v>710</v>
      </c>
      <c r="D83" s="342">
        <v>89</v>
      </c>
      <c r="E83" s="343">
        <v>45</v>
      </c>
      <c r="F83" s="344">
        <v>21</v>
      </c>
      <c r="G83" s="345">
        <f t="shared" si="6"/>
        <v>155</v>
      </c>
      <c r="H83" s="345"/>
      <c r="I83" s="346">
        <f t="shared" si="7"/>
        <v>170.5</v>
      </c>
      <c r="J83" s="353">
        <f t="shared" si="4"/>
        <v>3.41</v>
      </c>
      <c r="K83" s="381">
        <f t="shared" si="5"/>
        <v>0.37510000000000004</v>
      </c>
      <c r="L83" s="408"/>
      <c r="M83" s="355" t="s">
        <v>649</v>
      </c>
      <c r="N83" s="383"/>
      <c r="O83" s="382"/>
      <c r="P83" s="382" t="s">
        <v>641</v>
      </c>
      <c r="Q83" s="383"/>
    </row>
    <row r="84" spans="1:17">
      <c r="A84" s="339" t="s">
        <v>711</v>
      </c>
      <c r="B84" s="340" t="s">
        <v>681</v>
      </c>
      <c r="C84" s="380" t="s">
        <v>710</v>
      </c>
      <c r="D84" s="342">
        <v>105</v>
      </c>
      <c r="E84" s="343">
        <v>40</v>
      </c>
      <c r="F84" s="344">
        <v>26</v>
      </c>
      <c r="G84" s="345">
        <f t="shared" si="6"/>
        <v>171</v>
      </c>
      <c r="H84" s="345"/>
      <c r="I84" s="346">
        <f t="shared" si="7"/>
        <v>188.1</v>
      </c>
      <c r="J84" s="353">
        <f t="shared" si="4"/>
        <v>3.762</v>
      </c>
      <c r="K84" s="381">
        <f t="shared" si="5"/>
        <v>0.41382000000000002</v>
      </c>
      <c r="L84" s="408"/>
      <c r="M84" s="355" t="s">
        <v>640</v>
      </c>
      <c r="N84" s="383"/>
      <c r="O84" s="382" t="s">
        <v>641</v>
      </c>
      <c r="P84" s="382"/>
      <c r="Q84" s="383"/>
    </row>
    <row r="85" spans="1:17">
      <c r="A85" s="339" t="s">
        <v>132</v>
      </c>
      <c r="B85" s="340" t="s">
        <v>708</v>
      </c>
      <c r="C85" s="380" t="s">
        <v>705</v>
      </c>
      <c r="D85" s="342">
        <v>58</v>
      </c>
      <c r="E85" s="343">
        <v>28</v>
      </c>
      <c r="F85" s="344">
        <v>14</v>
      </c>
      <c r="G85" s="345">
        <f t="shared" si="6"/>
        <v>100</v>
      </c>
      <c r="H85" s="345"/>
      <c r="I85" s="346">
        <f t="shared" si="7"/>
        <v>110</v>
      </c>
      <c r="J85" s="353">
        <f t="shared" si="4"/>
        <v>2.2000000000000002</v>
      </c>
      <c r="K85" s="381">
        <f t="shared" si="5"/>
        <v>0.24200000000000002</v>
      </c>
      <c r="L85" s="408"/>
      <c r="M85" s="355" t="s">
        <v>640</v>
      </c>
      <c r="N85" s="383"/>
      <c r="O85" s="382" t="s">
        <v>641</v>
      </c>
      <c r="P85" s="382"/>
      <c r="Q85" s="383"/>
    </row>
    <row r="86" spans="1:17" ht="15" thickBot="1">
      <c r="A86" s="414" t="s">
        <v>133</v>
      </c>
      <c r="B86" s="360" t="s">
        <v>656</v>
      </c>
      <c r="C86" s="398" t="s">
        <v>650</v>
      </c>
      <c r="D86" s="401">
        <v>102</v>
      </c>
      <c r="E86" s="402">
        <v>68</v>
      </c>
      <c r="F86" s="403">
        <v>25</v>
      </c>
      <c r="G86" s="365">
        <f t="shared" si="6"/>
        <v>195</v>
      </c>
      <c r="H86" s="365"/>
      <c r="I86" s="387">
        <f t="shared" si="7"/>
        <v>214.5</v>
      </c>
      <c r="J86" s="388">
        <f t="shared" si="4"/>
        <v>4.29</v>
      </c>
      <c r="K86" s="389">
        <f t="shared" si="5"/>
        <v>0.47189999999999999</v>
      </c>
      <c r="L86" s="411"/>
      <c r="M86" s="369" t="s">
        <v>649</v>
      </c>
      <c r="N86" s="392"/>
      <c r="O86" s="391"/>
      <c r="P86" s="391" t="s">
        <v>641</v>
      </c>
      <c r="Q86" s="392"/>
    </row>
    <row r="87" spans="1:17">
      <c r="A87" s="370" t="s">
        <v>134</v>
      </c>
      <c r="B87" s="371"/>
      <c r="C87" s="372"/>
      <c r="D87" s="373">
        <v>516</v>
      </c>
      <c r="E87" s="373">
        <v>307</v>
      </c>
      <c r="F87" s="373">
        <v>147</v>
      </c>
      <c r="G87" s="374">
        <f t="shared" si="6"/>
        <v>970</v>
      </c>
      <c r="H87" s="375">
        <f>G87/$G$167</f>
        <v>3.7827087314276801E-2</v>
      </c>
      <c r="I87" s="393">
        <f>SUM(I88:I91)</f>
        <v>1067</v>
      </c>
      <c r="J87" s="394">
        <f t="shared" si="4"/>
        <v>21.34</v>
      </c>
      <c r="K87" s="335">
        <f t="shared" si="5"/>
        <v>2.3473999999999999</v>
      </c>
      <c r="L87" s="405">
        <f>(J87*$F$2)</f>
        <v>746.9</v>
      </c>
      <c r="M87" s="373"/>
      <c r="N87" s="379"/>
      <c r="O87" s="379"/>
      <c r="P87" s="379"/>
      <c r="Q87" s="379"/>
    </row>
    <row r="88" spans="1:17">
      <c r="A88" s="339" t="s">
        <v>712</v>
      </c>
      <c r="B88" s="340" t="s">
        <v>656</v>
      </c>
      <c r="C88" s="380" t="s">
        <v>660</v>
      </c>
      <c r="D88" s="342">
        <v>165</v>
      </c>
      <c r="E88" s="343">
        <v>74</v>
      </c>
      <c r="F88" s="344">
        <v>51</v>
      </c>
      <c r="G88" s="345">
        <f t="shared" si="6"/>
        <v>290</v>
      </c>
      <c r="H88" s="345"/>
      <c r="I88" s="346">
        <f t="shared" si="7"/>
        <v>319</v>
      </c>
      <c r="J88" s="353">
        <f t="shared" si="4"/>
        <v>6.38</v>
      </c>
      <c r="K88" s="381">
        <f t="shared" si="5"/>
        <v>0.70179999999999998</v>
      </c>
      <c r="L88" s="408"/>
      <c r="M88" s="355" t="s">
        <v>640</v>
      </c>
      <c r="N88" s="383"/>
      <c r="O88" s="382" t="s">
        <v>641</v>
      </c>
      <c r="P88" s="382"/>
      <c r="Q88" s="383"/>
    </row>
    <row r="89" spans="1:17">
      <c r="A89" s="339" t="s">
        <v>713</v>
      </c>
      <c r="B89" s="340" t="s">
        <v>694</v>
      </c>
      <c r="C89" s="380" t="s">
        <v>657</v>
      </c>
      <c r="D89" s="342">
        <v>95</v>
      </c>
      <c r="E89" s="343">
        <v>73</v>
      </c>
      <c r="F89" s="344">
        <v>40</v>
      </c>
      <c r="G89" s="345">
        <f t="shared" si="6"/>
        <v>208</v>
      </c>
      <c r="H89" s="345"/>
      <c r="I89" s="346">
        <f t="shared" si="7"/>
        <v>228.8</v>
      </c>
      <c r="J89" s="353">
        <f t="shared" si="4"/>
        <v>4.5760000000000005</v>
      </c>
      <c r="K89" s="381">
        <f t="shared" si="5"/>
        <v>0.50336000000000003</v>
      </c>
      <c r="L89" s="408"/>
      <c r="M89" s="355" t="s">
        <v>649</v>
      </c>
      <c r="N89" s="383"/>
      <c r="O89" s="382"/>
      <c r="P89" s="382" t="s">
        <v>641</v>
      </c>
      <c r="Q89" s="383"/>
    </row>
    <row r="90" spans="1:17">
      <c r="A90" s="339" t="s">
        <v>135</v>
      </c>
      <c r="B90" s="340" t="s">
        <v>714</v>
      </c>
      <c r="C90" s="380" t="s">
        <v>652</v>
      </c>
      <c r="D90" s="342">
        <v>153</v>
      </c>
      <c r="E90" s="343">
        <v>89</v>
      </c>
      <c r="F90" s="344">
        <v>36</v>
      </c>
      <c r="G90" s="345">
        <f t="shared" si="6"/>
        <v>278</v>
      </c>
      <c r="H90" s="345"/>
      <c r="I90" s="346">
        <f t="shared" si="7"/>
        <v>305.8</v>
      </c>
      <c r="J90" s="353">
        <f t="shared" si="4"/>
        <v>6.1160000000000005</v>
      </c>
      <c r="K90" s="381">
        <f t="shared" si="5"/>
        <v>0.67276000000000002</v>
      </c>
      <c r="L90" s="408"/>
      <c r="M90" s="355" t="s">
        <v>640</v>
      </c>
      <c r="N90" s="383"/>
      <c r="O90" s="382" t="s">
        <v>641</v>
      </c>
      <c r="P90" s="382"/>
      <c r="Q90" s="383"/>
    </row>
    <row r="91" spans="1:17" ht="15" thickBot="1">
      <c r="A91" s="359" t="s">
        <v>136</v>
      </c>
      <c r="B91" s="360" t="s">
        <v>715</v>
      </c>
      <c r="C91" s="386" t="s">
        <v>655</v>
      </c>
      <c r="D91" s="362">
        <v>103</v>
      </c>
      <c r="E91" s="363">
        <v>71</v>
      </c>
      <c r="F91" s="364">
        <v>20</v>
      </c>
      <c r="G91" s="365">
        <f t="shared" si="6"/>
        <v>194</v>
      </c>
      <c r="H91" s="365"/>
      <c r="I91" s="366">
        <f t="shared" si="7"/>
        <v>213.4</v>
      </c>
      <c r="J91" s="367">
        <f t="shared" si="4"/>
        <v>4.2679999999999998</v>
      </c>
      <c r="K91" s="354">
        <f t="shared" si="5"/>
        <v>0.46947999999999995</v>
      </c>
      <c r="L91" s="410"/>
      <c r="M91" s="369" t="s">
        <v>649</v>
      </c>
      <c r="N91" s="392"/>
      <c r="O91" s="391"/>
      <c r="P91" s="391" t="s">
        <v>641</v>
      </c>
      <c r="Q91" s="392"/>
    </row>
    <row r="92" spans="1:17">
      <c r="A92" s="395" t="s">
        <v>137</v>
      </c>
      <c r="B92" s="371"/>
      <c r="C92" s="372"/>
      <c r="D92" s="373">
        <v>630</v>
      </c>
      <c r="E92" s="373">
        <v>255</v>
      </c>
      <c r="F92" s="373">
        <v>88</v>
      </c>
      <c r="G92" s="374">
        <f t="shared" si="6"/>
        <v>973</v>
      </c>
      <c r="H92" s="375">
        <f>G92/$G$167</f>
        <v>3.7944078305970443E-2</v>
      </c>
      <c r="I92" s="396">
        <f>SUM(I93:I97)</f>
        <v>1070.3000000000002</v>
      </c>
      <c r="J92" s="377">
        <f t="shared" si="4"/>
        <v>21.406000000000002</v>
      </c>
      <c r="K92" s="378">
        <f t="shared" si="5"/>
        <v>2.3546600000000004</v>
      </c>
      <c r="L92" s="405">
        <f>(J92*$F$2)</f>
        <v>749.21</v>
      </c>
      <c r="M92" s="373"/>
      <c r="N92" s="379"/>
      <c r="O92" s="379"/>
      <c r="P92" s="379"/>
      <c r="Q92" s="379"/>
    </row>
    <row r="93" spans="1:17">
      <c r="A93" s="339" t="s">
        <v>138</v>
      </c>
      <c r="B93" s="340" t="s">
        <v>678</v>
      </c>
      <c r="C93" s="380" t="s">
        <v>660</v>
      </c>
      <c r="D93" s="342">
        <v>160</v>
      </c>
      <c r="E93" s="343">
        <v>58</v>
      </c>
      <c r="F93" s="344">
        <v>19</v>
      </c>
      <c r="G93" s="345">
        <f t="shared" si="6"/>
        <v>237</v>
      </c>
      <c r="H93" s="345"/>
      <c r="I93" s="346">
        <f t="shared" si="7"/>
        <v>260.7</v>
      </c>
      <c r="J93" s="353">
        <f t="shared" si="4"/>
        <v>5.2139999999999995</v>
      </c>
      <c r="K93" s="381">
        <f t="shared" si="5"/>
        <v>0.57353999999999994</v>
      </c>
      <c r="L93" s="408"/>
      <c r="M93" s="355" t="s">
        <v>649</v>
      </c>
      <c r="N93" s="383"/>
      <c r="O93" s="384"/>
      <c r="P93" s="384" t="s">
        <v>641</v>
      </c>
      <c r="Q93" s="383"/>
    </row>
    <row r="94" spans="1:17">
      <c r="A94" s="339" t="s">
        <v>139</v>
      </c>
      <c r="B94" s="340" t="s">
        <v>674</v>
      </c>
      <c r="C94" s="380" t="s">
        <v>716</v>
      </c>
      <c r="D94" s="342">
        <v>90</v>
      </c>
      <c r="E94" s="343">
        <v>50</v>
      </c>
      <c r="F94" s="344">
        <v>15</v>
      </c>
      <c r="G94" s="345">
        <f t="shared" si="6"/>
        <v>155</v>
      </c>
      <c r="H94" s="345"/>
      <c r="I94" s="346">
        <f t="shared" si="7"/>
        <v>170.5</v>
      </c>
      <c r="J94" s="353">
        <f t="shared" si="4"/>
        <v>3.41</v>
      </c>
      <c r="K94" s="381">
        <f t="shared" si="5"/>
        <v>0.37510000000000004</v>
      </c>
      <c r="L94" s="408"/>
      <c r="M94" s="355" t="s">
        <v>649</v>
      </c>
      <c r="N94" s="383"/>
      <c r="O94" s="384"/>
      <c r="P94" s="384" t="s">
        <v>641</v>
      </c>
      <c r="Q94" s="383"/>
    </row>
    <row r="95" spans="1:17">
      <c r="A95" s="339" t="s">
        <v>140</v>
      </c>
      <c r="B95" s="340" t="s">
        <v>653</v>
      </c>
      <c r="C95" s="380" t="s">
        <v>676</v>
      </c>
      <c r="D95" s="342">
        <v>115</v>
      </c>
      <c r="E95" s="343">
        <v>42</v>
      </c>
      <c r="F95" s="344">
        <v>18</v>
      </c>
      <c r="G95" s="345">
        <f t="shared" si="6"/>
        <v>175</v>
      </c>
      <c r="H95" s="345"/>
      <c r="I95" s="346">
        <f t="shared" si="7"/>
        <v>192.5</v>
      </c>
      <c r="J95" s="353">
        <f t="shared" si="4"/>
        <v>3.85</v>
      </c>
      <c r="K95" s="381">
        <f t="shared" si="5"/>
        <v>0.42349999999999999</v>
      </c>
      <c r="L95" s="408"/>
      <c r="M95" s="355" t="s">
        <v>649</v>
      </c>
      <c r="N95" s="383"/>
      <c r="O95" s="384"/>
      <c r="P95" s="384" t="s">
        <v>641</v>
      </c>
      <c r="Q95" s="383"/>
    </row>
    <row r="96" spans="1:17">
      <c r="A96" s="339" t="s">
        <v>141</v>
      </c>
      <c r="B96" s="340" t="s">
        <v>717</v>
      </c>
      <c r="C96" s="380" t="s">
        <v>718</v>
      </c>
      <c r="D96" s="342">
        <v>145</v>
      </c>
      <c r="E96" s="343">
        <v>60</v>
      </c>
      <c r="F96" s="344">
        <v>16</v>
      </c>
      <c r="G96" s="345">
        <f t="shared" si="6"/>
        <v>221</v>
      </c>
      <c r="H96" s="345"/>
      <c r="I96" s="346">
        <f t="shared" si="7"/>
        <v>243.1</v>
      </c>
      <c r="J96" s="353">
        <f t="shared" si="4"/>
        <v>4.8620000000000001</v>
      </c>
      <c r="K96" s="381">
        <f t="shared" si="5"/>
        <v>0.53481999999999996</v>
      </c>
      <c r="L96" s="408"/>
      <c r="M96" s="355" t="s">
        <v>649</v>
      </c>
      <c r="N96" s="383"/>
      <c r="O96" s="384"/>
      <c r="P96" s="384" t="s">
        <v>641</v>
      </c>
      <c r="Q96" s="383"/>
    </row>
    <row r="97" spans="1:17" ht="15" thickBot="1">
      <c r="A97" s="359" t="s">
        <v>719</v>
      </c>
      <c r="B97" s="360" t="s">
        <v>678</v>
      </c>
      <c r="C97" s="386" t="s">
        <v>718</v>
      </c>
      <c r="D97" s="362">
        <v>120</v>
      </c>
      <c r="E97" s="363">
        <v>45</v>
      </c>
      <c r="F97" s="364">
        <v>20</v>
      </c>
      <c r="G97" s="365">
        <f t="shared" si="6"/>
        <v>185</v>
      </c>
      <c r="H97" s="365"/>
      <c r="I97" s="387">
        <f t="shared" si="7"/>
        <v>203.5</v>
      </c>
      <c r="J97" s="388">
        <f t="shared" si="4"/>
        <v>4.07</v>
      </c>
      <c r="K97" s="389">
        <f t="shared" si="5"/>
        <v>0.44770000000000004</v>
      </c>
      <c r="L97" s="411"/>
      <c r="M97" s="355" t="s">
        <v>649</v>
      </c>
      <c r="N97" s="392"/>
      <c r="O97" s="397"/>
      <c r="P97" s="397" t="s">
        <v>641</v>
      </c>
      <c r="Q97" s="392"/>
    </row>
    <row r="98" spans="1:17">
      <c r="A98" s="370" t="s">
        <v>142</v>
      </c>
      <c r="B98" s="371"/>
      <c r="C98" s="372"/>
      <c r="D98" s="373">
        <v>215</v>
      </c>
      <c r="E98" s="373">
        <v>219</v>
      </c>
      <c r="F98" s="373">
        <v>97</v>
      </c>
      <c r="G98" s="374">
        <f t="shared" si="6"/>
        <v>531</v>
      </c>
      <c r="H98" s="375">
        <f>G98/$G$167</f>
        <v>2.0707405529774209E-2</v>
      </c>
      <c r="I98" s="393">
        <f>SUM(I99:I101)</f>
        <v>584.09999999999991</v>
      </c>
      <c r="J98" s="394">
        <f t="shared" si="4"/>
        <v>11.681999999999999</v>
      </c>
      <c r="K98" s="335">
        <f t="shared" si="5"/>
        <v>1.2850199999999998</v>
      </c>
      <c r="L98" s="405">
        <f>(J98*$F$2)</f>
        <v>408.86999999999995</v>
      </c>
      <c r="M98" s="373"/>
      <c r="N98" s="379"/>
      <c r="O98" s="379"/>
      <c r="P98" s="379"/>
      <c r="Q98" s="379"/>
    </row>
    <row r="99" spans="1:17">
      <c r="A99" s="339" t="s">
        <v>143</v>
      </c>
      <c r="B99" s="340" t="s">
        <v>720</v>
      </c>
      <c r="C99" s="380">
        <v>0</v>
      </c>
      <c r="D99" s="342">
        <v>102</v>
      </c>
      <c r="E99" s="343">
        <v>105</v>
      </c>
      <c r="F99" s="344">
        <v>40</v>
      </c>
      <c r="G99" s="345">
        <f t="shared" si="6"/>
        <v>247</v>
      </c>
      <c r="H99" s="345"/>
      <c r="I99" s="346">
        <f t="shared" si="7"/>
        <v>271.7</v>
      </c>
      <c r="J99" s="353">
        <f t="shared" si="4"/>
        <v>5.4340000000000002</v>
      </c>
      <c r="K99" s="381">
        <f t="shared" si="5"/>
        <v>0.59774000000000005</v>
      </c>
      <c r="L99" s="408"/>
      <c r="M99" s="355" t="s">
        <v>649</v>
      </c>
      <c r="N99" s="383"/>
      <c r="O99" s="383"/>
      <c r="P99" s="382" t="s">
        <v>641</v>
      </c>
      <c r="Q99" s="383"/>
    </row>
    <row r="100" spans="1:17">
      <c r="A100" s="339" t="s">
        <v>144</v>
      </c>
      <c r="B100" s="340" t="s">
        <v>661</v>
      </c>
      <c r="C100" s="380" t="s">
        <v>665</v>
      </c>
      <c r="D100" s="342">
        <v>64</v>
      </c>
      <c r="E100" s="343">
        <v>55</v>
      </c>
      <c r="F100" s="344">
        <v>27</v>
      </c>
      <c r="G100" s="345">
        <f t="shared" si="6"/>
        <v>146</v>
      </c>
      <c r="H100" s="345"/>
      <c r="I100" s="346">
        <f t="shared" si="7"/>
        <v>160.6</v>
      </c>
      <c r="J100" s="353">
        <f t="shared" si="4"/>
        <v>3.2119999999999997</v>
      </c>
      <c r="K100" s="381">
        <f t="shared" si="5"/>
        <v>0.35331999999999997</v>
      </c>
      <c r="L100" s="408"/>
      <c r="M100" s="355" t="s">
        <v>640</v>
      </c>
      <c r="N100" s="383"/>
      <c r="O100" s="382" t="s">
        <v>641</v>
      </c>
      <c r="P100" s="382"/>
      <c r="Q100" s="383"/>
    </row>
    <row r="101" spans="1:17" ht="15" thickBot="1">
      <c r="A101" s="359" t="s">
        <v>145</v>
      </c>
      <c r="B101" s="360" t="s">
        <v>721</v>
      </c>
      <c r="C101" s="386" t="s">
        <v>655</v>
      </c>
      <c r="D101" s="362">
        <v>49</v>
      </c>
      <c r="E101" s="363">
        <v>59</v>
      </c>
      <c r="F101" s="364">
        <v>30</v>
      </c>
      <c r="G101" s="365">
        <f t="shared" si="6"/>
        <v>138</v>
      </c>
      <c r="H101" s="365"/>
      <c r="I101" s="366">
        <f t="shared" si="7"/>
        <v>151.80000000000001</v>
      </c>
      <c r="J101" s="367">
        <f t="shared" si="4"/>
        <v>3.036</v>
      </c>
      <c r="K101" s="354">
        <f t="shared" si="5"/>
        <v>0.33395999999999998</v>
      </c>
      <c r="L101" s="410"/>
      <c r="M101" s="369" t="s">
        <v>649</v>
      </c>
      <c r="N101" s="392"/>
      <c r="O101" s="392"/>
      <c r="P101" s="391" t="s">
        <v>641</v>
      </c>
      <c r="Q101" s="392"/>
    </row>
    <row r="102" spans="1:17">
      <c r="A102" s="370" t="s">
        <v>146</v>
      </c>
      <c r="B102" s="371"/>
      <c r="C102" s="372"/>
      <c r="D102" s="373">
        <v>564</v>
      </c>
      <c r="E102" s="373">
        <v>330</v>
      </c>
      <c r="F102" s="373">
        <v>239</v>
      </c>
      <c r="G102" s="374">
        <f t="shared" si="6"/>
        <v>1133</v>
      </c>
      <c r="H102" s="375">
        <f>G102/$G$167</f>
        <v>4.4183597862964552E-2</v>
      </c>
      <c r="I102" s="396">
        <f>SUM(I103:I107)</f>
        <v>1246.3000000000002</v>
      </c>
      <c r="J102" s="377">
        <f t="shared" si="4"/>
        <v>24.926000000000002</v>
      </c>
      <c r="K102" s="378">
        <f t="shared" si="5"/>
        <v>2.7418600000000004</v>
      </c>
      <c r="L102" s="405">
        <f>(J102*$F$2)</f>
        <v>872.41000000000008</v>
      </c>
      <c r="M102" s="373"/>
      <c r="N102" s="379"/>
      <c r="O102" s="379"/>
      <c r="P102" s="379"/>
      <c r="Q102" s="379"/>
    </row>
    <row r="103" spans="1:17">
      <c r="A103" s="339" t="s">
        <v>147</v>
      </c>
      <c r="B103" s="340" t="s">
        <v>722</v>
      </c>
      <c r="C103" s="380" t="s">
        <v>660</v>
      </c>
      <c r="D103" s="342">
        <v>234</v>
      </c>
      <c r="E103" s="343">
        <v>112</v>
      </c>
      <c r="F103" s="344">
        <v>104</v>
      </c>
      <c r="G103" s="345">
        <f t="shared" si="6"/>
        <v>450</v>
      </c>
      <c r="H103" s="345"/>
      <c r="I103" s="346">
        <f t="shared" si="7"/>
        <v>495</v>
      </c>
      <c r="J103" s="353">
        <f t="shared" si="4"/>
        <v>9.9</v>
      </c>
      <c r="K103" s="381">
        <f t="shared" si="5"/>
        <v>1.089</v>
      </c>
      <c r="L103" s="408"/>
      <c r="M103" s="415" t="s">
        <v>640</v>
      </c>
      <c r="N103" s="382"/>
      <c r="O103" s="382" t="s">
        <v>641</v>
      </c>
      <c r="P103" s="382"/>
      <c r="Q103" s="383"/>
    </row>
    <row r="104" spans="1:17">
      <c r="A104" s="339" t="s">
        <v>148</v>
      </c>
      <c r="B104" s="340" t="s">
        <v>723</v>
      </c>
      <c r="C104" s="380" t="s">
        <v>650</v>
      </c>
      <c r="D104" s="342">
        <v>164</v>
      </c>
      <c r="E104" s="343">
        <v>70</v>
      </c>
      <c r="F104" s="344">
        <v>28</v>
      </c>
      <c r="G104" s="345">
        <f t="shared" si="6"/>
        <v>262</v>
      </c>
      <c r="H104" s="345"/>
      <c r="I104" s="346">
        <f t="shared" si="7"/>
        <v>288.2</v>
      </c>
      <c r="J104" s="353">
        <f t="shared" si="4"/>
        <v>5.7639999999999993</v>
      </c>
      <c r="K104" s="381">
        <f t="shared" si="5"/>
        <v>0.63403999999999994</v>
      </c>
      <c r="L104" s="408"/>
      <c r="M104" s="415" t="s">
        <v>640</v>
      </c>
      <c r="N104" s="382"/>
      <c r="O104" s="382" t="s">
        <v>641</v>
      </c>
      <c r="P104" s="382"/>
      <c r="Q104" s="383"/>
    </row>
    <row r="105" spans="1:17">
      <c r="A105" s="339" t="s">
        <v>149</v>
      </c>
      <c r="B105" s="340" t="s">
        <v>674</v>
      </c>
      <c r="C105" s="380" t="s">
        <v>682</v>
      </c>
      <c r="D105" s="342">
        <v>62</v>
      </c>
      <c r="E105" s="343">
        <v>53</v>
      </c>
      <c r="F105" s="344">
        <v>47</v>
      </c>
      <c r="G105" s="345">
        <f t="shared" si="6"/>
        <v>162</v>
      </c>
      <c r="H105" s="345"/>
      <c r="I105" s="346">
        <f t="shared" si="7"/>
        <v>178.2</v>
      </c>
      <c r="J105" s="353">
        <f t="shared" si="4"/>
        <v>3.5639999999999996</v>
      </c>
      <c r="K105" s="381">
        <f t="shared" si="5"/>
        <v>0.39203999999999994</v>
      </c>
      <c r="L105" s="408"/>
      <c r="M105" s="415" t="s">
        <v>640</v>
      </c>
      <c r="N105" s="382"/>
      <c r="O105" s="382" t="s">
        <v>641</v>
      </c>
      <c r="P105" s="382"/>
      <c r="Q105" s="383"/>
    </row>
    <row r="106" spans="1:17">
      <c r="A106" s="339" t="s">
        <v>150</v>
      </c>
      <c r="B106" s="340" t="s">
        <v>669</v>
      </c>
      <c r="C106" s="380" t="s">
        <v>643</v>
      </c>
      <c r="D106" s="342">
        <v>40</v>
      </c>
      <c r="E106" s="343">
        <v>47</v>
      </c>
      <c r="F106" s="344">
        <v>30</v>
      </c>
      <c r="G106" s="345">
        <f t="shared" si="6"/>
        <v>117</v>
      </c>
      <c r="H106" s="345"/>
      <c r="I106" s="346">
        <f t="shared" si="7"/>
        <v>128.69999999999999</v>
      </c>
      <c r="J106" s="353">
        <f t="shared" si="4"/>
        <v>2.5739999999999998</v>
      </c>
      <c r="K106" s="381">
        <f t="shared" si="5"/>
        <v>0.28314</v>
      </c>
      <c r="L106" s="408"/>
      <c r="M106" s="415" t="s">
        <v>640</v>
      </c>
      <c r="N106" s="382"/>
      <c r="O106" s="382" t="s">
        <v>641</v>
      </c>
      <c r="P106" s="382"/>
      <c r="Q106" s="383"/>
    </row>
    <row r="107" spans="1:17" ht="15" thickBot="1">
      <c r="A107" s="359" t="s">
        <v>151</v>
      </c>
      <c r="B107" s="360" t="s">
        <v>674</v>
      </c>
      <c r="C107" s="386" t="s">
        <v>685</v>
      </c>
      <c r="D107" s="362">
        <v>64</v>
      </c>
      <c r="E107" s="363">
        <v>48</v>
      </c>
      <c r="F107" s="364">
        <v>30</v>
      </c>
      <c r="G107" s="365">
        <f t="shared" si="6"/>
        <v>142</v>
      </c>
      <c r="H107" s="365"/>
      <c r="I107" s="387">
        <f t="shared" si="7"/>
        <v>156.19999999999999</v>
      </c>
      <c r="J107" s="388">
        <f t="shared" si="4"/>
        <v>3.1239999999999997</v>
      </c>
      <c r="K107" s="389">
        <f t="shared" si="5"/>
        <v>0.34363999999999995</v>
      </c>
      <c r="L107" s="411"/>
      <c r="M107" s="416" t="s">
        <v>649</v>
      </c>
      <c r="N107" s="391"/>
      <c r="O107" s="391"/>
      <c r="P107" s="391" t="s">
        <v>641</v>
      </c>
      <c r="Q107" s="392"/>
    </row>
    <row r="108" spans="1:17">
      <c r="A108" s="370" t="s">
        <v>152</v>
      </c>
      <c r="B108" s="371"/>
      <c r="C108" s="372"/>
      <c r="D108" s="373">
        <v>718</v>
      </c>
      <c r="E108" s="373">
        <v>447</v>
      </c>
      <c r="F108" s="373">
        <v>262</v>
      </c>
      <c r="G108" s="374">
        <f t="shared" si="6"/>
        <v>1427</v>
      </c>
      <c r="H108" s="375">
        <f>G108/$G$167</f>
        <v>5.5648715048941234E-2</v>
      </c>
      <c r="I108" s="393">
        <f>SUM(I109:I116)</f>
        <v>1569.7</v>
      </c>
      <c r="J108" s="394">
        <f t="shared" si="4"/>
        <v>31.394000000000002</v>
      </c>
      <c r="K108" s="335">
        <f t="shared" si="5"/>
        <v>3.4533400000000003</v>
      </c>
      <c r="L108" s="405">
        <f>(J108*$F$2)</f>
        <v>1098.79</v>
      </c>
      <c r="M108" s="373"/>
      <c r="N108" s="379"/>
      <c r="O108" s="379"/>
      <c r="P108" s="379"/>
      <c r="Q108" s="379"/>
    </row>
    <row r="109" spans="1:17">
      <c r="A109" s="339" t="s">
        <v>153</v>
      </c>
      <c r="B109" s="340" t="s">
        <v>724</v>
      </c>
      <c r="C109" s="406" t="s">
        <v>660</v>
      </c>
      <c r="D109" s="342">
        <v>150</v>
      </c>
      <c r="E109" s="343">
        <v>65</v>
      </c>
      <c r="F109" s="344">
        <v>53</v>
      </c>
      <c r="G109" s="345">
        <f t="shared" si="6"/>
        <v>268</v>
      </c>
      <c r="H109" s="345"/>
      <c r="I109" s="346">
        <f t="shared" si="7"/>
        <v>294.8</v>
      </c>
      <c r="J109" s="353">
        <f t="shared" si="4"/>
        <v>5.8959999999999999</v>
      </c>
      <c r="K109" s="381">
        <f t="shared" si="5"/>
        <v>0.64856000000000003</v>
      </c>
      <c r="L109" s="408"/>
      <c r="M109" s="355" t="s">
        <v>640</v>
      </c>
      <c r="N109" s="382"/>
      <c r="O109" s="382" t="s">
        <v>641</v>
      </c>
      <c r="P109" s="382"/>
      <c r="Q109" s="383"/>
    </row>
    <row r="110" spans="1:17">
      <c r="A110" s="339" t="s">
        <v>725</v>
      </c>
      <c r="B110" s="340" t="s">
        <v>726</v>
      </c>
      <c r="C110" s="406" t="s">
        <v>727</v>
      </c>
      <c r="D110" s="342">
        <v>73</v>
      </c>
      <c r="E110" s="343">
        <v>48</v>
      </c>
      <c r="F110" s="344">
        <v>18</v>
      </c>
      <c r="G110" s="345">
        <f t="shared" si="6"/>
        <v>139</v>
      </c>
      <c r="H110" s="345"/>
      <c r="I110" s="346">
        <f t="shared" si="7"/>
        <v>152.9</v>
      </c>
      <c r="J110" s="353">
        <f t="shared" si="4"/>
        <v>3.0580000000000003</v>
      </c>
      <c r="K110" s="381">
        <f t="shared" si="5"/>
        <v>0.33638000000000001</v>
      </c>
      <c r="L110" s="408"/>
      <c r="M110" s="355" t="s">
        <v>640</v>
      </c>
      <c r="N110" s="382"/>
      <c r="O110" s="382" t="s">
        <v>641</v>
      </c>
      <c r="P110" s="382"/>
      <c r="Q110" s="383"/>
    </row>
    <row r="111" spans="1:17">
      <c r="A111" s="339" t="s">
        <v>154</v>
      </c>
      <c r="B111" s="340" t="s">
        <v>728</v>
      </c>
      <c r="C111" s="406" t="s">
        <v>655</v>
      </c>
      <c r="D111" s="342">
        <v>78</v>
      </c>
      <c r="E111" s="343">
        <v>56</v>
      </c>
      <c r="F111" s="344">
        <v>28</v>
      </c>
      <c r="G111" s="345">
        <f t="shared" si="6"/>
        <v>162</v>
      </c>
      <c r="H111" s="345"/>
      <c r="I111" s="346">
        <f t="shared" si="7"/>
        <v>178.2</v>
      </c>
      <c r="J111" s="353">
        <f t="shared" si="4"/>
        <v>3.5639999999999996</v>
      </c>
      <c r="K111" s="381">
        <f t="shared" si="5"/>
        <v>0.39203999999999994</v>
      </c>
      <c r="L111" s="408"/>
      <c r="M111" s="355" t="s">
        <v>640</v>
      </c>
      <c r="N111" s="382"/>
      <c r="O111" s="382" t="s">
        <v>641</v>
      </c>
      <c r="P111" s="382"/>
      <c r="Q111" s="383"/>
    </row>
    <row r="112" spans="1:17">
      <c r="A112" s="339" t="s">
        <v>729</v>
      </c>
      <c r="B112" s="340" t="s">
        <v>730</v>
      </c>
      <c r="C112" s="406" t="s">
        <v>685</v>
      </c>
      <c r="D112" s="342">
        <v>115</v>
      </c>
      <c r="E112" s="343">
        <v>63</v>
      </c>
      <c r="F112" s="344">
        <v>37</v>
      </c>
      <c r="G112" s="345">
        <f t="shared" si="6"/>
        <v>215</v>
      </c>
      <c r="H112" s="345"/>
      <c r="I112" s="346">
        <f t="shared" si="7"/>
        <v>236.5</v>
      </c>
      <c r="J112" s="353">
        <f t="shared" si="4"/>
        <v>4.7300000000000004</v>
      </c>
      <c r="K112" s="381">
        <f t="shared" si="5"/>
        <v>0.5203000000000001</v>
      </c>
      <c r="L112" s="408"/>
      <c r="M112" s="355" t="s">
        <v>649</v>
      </c>
      <c r="N112" s="382"/>
      <c r="O112" s="382"/>
      <c r="P112" s="382" t="s">
        <v>641</v>
      </c>
      <c r="Q112" s="383"/>
    </row>
    <row r="113" spans="1:17">
      <c r="A113" s="339" t="s">
        <v>155</v>
      </c>
      <c r="B113" s="340" t="s">
        <v>685</v>
      </c>
      <c r="C113" s="406" t="s">
        <v>664</v>
      </c>
      <c r="D113" s="342">
        <v>75</v>
      </c>
      <c r="E113" s="343">
        <v>50</v>
      </c>
      <c r="F113" s="344">
        <v>25</v>
      </c>
      <c r="G113" s="345">
        <f t="shared" si="6"/>
        <v>150</v>
      </c>
      <c r="H113" s="345"/>
      <c r="I113" s="346">
        <f t="shared" si="7"/>
        <v>165</v>
      </c>
      <c r="J113" s="353">
        <f t="shared" si="4"/>
        <v>3.3</v>
      </c>
      <c r="K113" s="381">
        <f t="shared" si="5"/>
        <v>0.36299999999999999</v>
      </c>
      <c r="L113" s="408"/>
      <c r="M113" s="355" t="s">
        <v>649</v>
      </c>
      <c r="N113" s="382"/>
      <c r="O113" s="382"/>
      <c r="P113" s="382" t="s">
        <v>641</v>
      </c>
      <c r="Q113" s="383"/>
    </row>
    <row r="114" spans="1:17">
      <c r="A114" s="339" t="s">
        <v>156</v>
      </c>
      <c r="B114" s="340" t="s">
        <v>731</v>
      </c>
      <c r="C114" s="406" t="s">
        <v>657</v>
      </c>
      <c r="D114" s="342">
        <v>72</v>
      </c>
      <c r="E114" s="343">
        <v>60</v>
      </c>
      <c r="F114" s="344">
        <v>38</v>
      </c>
      <c r="G114" s="345">
        <f t="shared" si="6"/>
        <v>170</v>
      </c>
      <c r="H114" s="345"/>
      <c r="I114" s="346">
        <f t="shared" si="7"/>
        <v>187</v>
      </c>
      <c r="J114" s="353">
        <f t="shared" si="4"/>
        <v>3.74</v>
      </c>
      <c r="K114" s="381">
        <f t="shared" si="5"/>
        <v>0.41140000000000004</v>
      </c>
      <c r="L114" s="408"/>
      <c r="M114" s="355" t="s">
        <v>640</v>
      </c>
      <c r="N114" s="382"/>
      <c r="O114" s="382" t="s">
        <v>641</v>
      </c>
      <c r="P114" s="382"/>
      <c r="Q114" s="383"/>
    </row>
    <row r="115" spans="1:17">
      <c r="A115" s="339" t="s">
        <v>157</v>
      </c>
      <c r="B115" s="340" t="s">
        <v>732</v>
      </c>
      <c r="C115" s="406" t="s">
        <v>705</v>
      </c>
      <c r="D115" s="342">
        <v>98</v>
      </c>
      <c r="E115" s="343">
        <v>67</v>
      </c>
      <c r="F115" s="344">
        <v>35</v>
      </c>
      <c r="G115" s="345">
        <f t="shared" si="6"/>
        <v>200</v>
      </c>
      <c r="H115" s="345"/>
      <c r="I115" s="346">
        <f t="shared" si="7"/>
        <v>220</v>
      </c>
      <c r="J115" s="353">
        <f t="shared" si="4"/>
        <v>4.4000000000000004</v>
      </c>
      <c r="K115" s="381">
        <f t="shared" si="5"/>
        <v>0.48400000000000004</v>
      </c>
      <c r="L115" s="408"/>
      <c r="M115" s="355" t="s">
        <v>640</v>
      </c>
      <c r="N115" s="382"/>
      <c r="O115" s="382" t="s">
        <v>641</v>
      </c>
      <c r="P115" s="382"/>
      <c r="Q115" s="383"/>
    </row>
    <row r="116" spans="1:17" ht="15" thickBot="1">
      <c r="A116" s="359" t="s">
        <v>158</v>
      </c>
      <c r="B116" s="360" t="s">
        <v>733</v>
      </c>
      <c r="C116" s="417" t="s">
        <v>693</v>
      </c>
      <c r="D116" s="362">
        <v>57</v>
      </c>
      <c r="E116" s="363">
        <v>38</v>
      </c>
      <c r="F116" s="364">
        <v>28</v>
      </c>
      <c r="G116" s="365">
        <f t="shared" si="6"/>
        <v>123</v>
      </c>
      <c r="H116" s="365"/>
      <c r="I116" s="366">
        <f t="shared" si="7"/>
        <v>135.30000000000001</v>
      </c>
      <c r="J116" s="367">
        <f t="shared" si="4"/>
        <v>2.7060000000000004</v>
      </c>
      <c r="K116" s="354">
        <f t="shared" si="5"/>
        <v>0.29766000000000004</v>
      </c>
      <c r="L116" s="410"/>
      <c r="M116" s="369" t="s">
        <v>649</v>
      </c>
      <c r="N116" s="391"/>
      <c r="O116" s="391"/>
      <c r="P116" s="391" t="s">
        <v>641</v>
      </c>
      <c r="Q116" s="392"/>
    </row>
    <row r="117" spans="1:17">
      <c r="A117" s="370" t="s">
        <v>159</v>
      </c>
      <c r="B117" s="371"/>
      <c r="C117" s="372"/>
      <c r="D117" s="373">
        <v>636</v>
      </c>
      <c r="E117" s="373">
        <v>341</v>
      </c>
      <c r="F117" s="373">
        <v>161</v>
      </c>
      <c r="G117" s="374">
        <f t="shared" si="6"/>
        <v>1138</v>
      </c>
      <c r="H117" s="375">
        <f>G117/$G$167</f>
        <v>4.4378582849120621E-2</v>
      </c>
      <c r="I117" s="396">
        <f>SUM(I118:I122)</f>
        <v>1251.8</v>
      </c>
      <c r="J117" s="377">
        <f t="shared" si="4"/>
        <v>25.035999999999998</v>
      </c>
      <c r="K117" s="378">
        <f t="shared" si="5"/>
        <v>2.7539599999999997</v>
      </c>
      <c r="L117" s="405">
        <f>(J117*$F$2)</f>
        <v>876.25999999999988</v>
      </c>
      <c r="M117" s="373"/>
      <c r="N117" s="379"/>
      <c r="O117" s="379"/>
      <c r="P117" s="379"/>
      <c r="Q117" s="379"/>
    </row>
    <row r="118" spans="1:17">
      <c r="A118" s="339" t="s">
        <v>734</v>
      </c>
      <c r="B118" s="340" t="s">
        <v>670</v>
      </c>
      <c r="C118" s="380" t="s">
        <v>660</v>
      </c>
      <c r="D118" s="342">
        <v>154</v>
      </c>
      <c r="E118" s="343">
        <v>93</v>
      </c>
      <c r="F118" s="344">
        <v>59</v>
      </c>
      <c r="G118" s="345">
        <f t="shared" si="6"/>
        <v>306</v>
      </c>
      <c r="H118" s="345"/>
      <c r="I118" s="346">
        <f t="shared" si="7"/>
        <v>336.6</v>
      </c>
      <c r="J118" s="353">
        <f t="shared" si="4"/>
        <v>6.7320000000000002</v>
      </c>
      <c r="K118" s="381">
        <f t="shared" si="5"/>
        <v>0.74052000000000007</v>
      </c>
      <c r="L118" s="408"/>
      <c r="M118" s="415" t="s">
        <v>640</v>
      </c>
      <c r="N118" s="382"/>
      <c r="O118" s="382" t="s">
        <v>641</v>
      </c>
      <c r="P118" s="382"/>
      <c r="Q118" s="382"/>
    </row>
    <row r="119" spans="1:17">
      <c r="A119" s="339" t="s">
        <v>735</v>
      </c>
      <c r="B119" s="340" t="s">
        <v>723</v>
      </c>
      <c r="C119" s="380" t="s">
        <v>692</v>
      </c>
      <c r="D119" s="342">
        <v>143</v>
      </c>
      <c r="E119" s="343">
        <v>39</v>
      </c>
      <c r="F119" s="344">
        <v>25</v>
      </c>
      <c r="G119" s="345">
        <f t="shared" si="6"/>
        <v>207</v>
      </c>
      <c r="H119" s="345"/>
      <c r="I119" s="346">
        <f t="shared" si="7"/>
        <v>227.7</v>
      </c>
      <c r="J119" s="353">
        <f t="shared" si="4"/>
        <v>4.5539999999999994</v>
      </c>
      <c r="K119" s="381">
        <f t="shared" si="5"/>
        <v>0.50093999999999994</v>
      </c>
      <c r="L119" s="408"/>
      <c r="M119" s="415" t="s">
        <v>640</v>
      </c>
      <c r="N119" s="382"/>
      <c r="O119" s="382" t="s">
        <v>641</v>
      </c>
      <c r="P119" s="382"/>
      <c r="Q119" s="382"/>
    </row>
    <row r="120" spans="1:17">
      <c r="A120" s="339" t="s">
        <v>736</v>
      </c>
      <c r="B120" s="340" t="s">
        <v>674</v>
      </c>
      <c r="C120" s="380" t="s">
        <v>737</v>
      </c>
      <c r="D120" s="342">
        <v>158</v>
      </c>
      <c r="E120" s="343">
        <v>95</v>
      </c>
      <c r="F120" s="344">
        <v>22</v>
      </c>
      <c r="G120" s="345">
        <f t="shared" si="6"/>
        <v>275</v>
      </c>
      <c r="H120" s="345"/>
      <c r="I120" s="346">
        <f t="shared" si="7"/>
        <v>302.5</v>
      </c>
      <c r="J120" s="353">
        <f t="shared" si="4"/>
        <v>6.05</v>
      </c>
      <c r="K120" s="381">
        <f t="shared" si="5"/>
        <v>0.66549999999999998</v>
      </c>
      <c r="L120" s="408"/>
      <c r="M120" s="415" t="s">
        <v>640</v>
      </c>
      <c r="N120" s="382"/>
      <c r="O120" s="382" t="s">
        <v>641</v>
      </c>
      <c r="P120" s="382"/>
      <c r="Q120" s="382"/>
    </row>
    <row r="121" spans="1:17">
      <c r="A121" s="339" t="s">
        <v>738</v>
      </c>
      <c r="B121" s="340" t="s">
        <v>678</v>
      </c>
      <c r="C121" s="380" t="s">
        <v>739</v>
      </c>
      <c r="D121" s="342">
        <v>130</v>
      </c>
      <c r="E121" s="343">
        <v>56</v>
      </c>
      <c r="F121" s="344">
        <v>30</v>
      </c>
      <c r="G121" s="345">
        <f t="shared" si="6"/>
        <v>216</v>
      </c>
      <c r="H121" s="345"/>
      <c r="I121" s="346">
        <f t="shared" si="7"/>
        <v>237.6</v>
      </c>
      <c r="J121" s="353">
        <f t="shared" si="4"/>
        <v>4.7519999999999998</v>
      </c>
      <c r="K121" s="381">
        <f t="shared" si="5"/>
        <v>0.52271999999999996</v>
      </c>
      <c r="L121" s="408"/>
      <c r="M121" s="415" t="s">
        <v>640</v>
      </c>
      <c r="N121" s="382"/>
      <c r="O121" s="382" t="s">
        <v>641</v>
      </c>
      <c r="P121" s="382"/>
      <c r="Q121" s="382"/>
    </row>
    <row r="122" spans="1:17" ht="15" thickBot="1">
      <c r="A122" s="359" t="s">
        <v>740</v>
      </c>
      <c r="B122" s="360" t="s">
        <v>677</v>
      </c>
      <c r="C122" s="386" t="s">
        <v>650</v>
      </c>
      <c r="D122" s="362">
        <v>51</v>
      </c>
      <c r="E122" s="363">
        <v>58</v>
      </c>
      <c r="F122" s="364">
        <v>25</v>
      </c>
      <c r="G122" s="365">
        <f t="shared" si="6"/>
        <v>134</v>
      </c>
      <c r="H122" s="365"/>
      <c r="I122" s="387">
        <f t="shared" si="7"/>
        <v>147.4</v>
      </c>
      <c r="J122" s="388">
        <f t="shared" si="4"/>
        <v>2.948</v>
      </c>
      <c r="K122" s="389">
        <f t="shared" si="5"/>
        <v>0.32428000000000001</v>
      </c>
      <c r="L122" s="411"/>
      <c r="M122" s="416" t="s">
        <v>640</v>
      </c>
      <c r="N122" s="391"/>
      <c r="O122" s="382" t="s">
        <v>641</v>
      </c>
      <c r="P122" s="391"/>
      <c r="Q122" s="391"/>
    </row>
    <row r="123" spans="1:17">
      <c r="A123" s="370" t="s">
        <v>160</v>
      </c>
      <c r="B123" s="371"/>
      <c r="C123" s="372"/>
      <c r="D123" s="373">
        <v>682</v>
      </c>
      <c r="E123" s="373">
        <v>398</v>
      </c>
      <c r="F123" s="373">
        <v>218</v>
      </c>
      <c r="G123" s="374">
        <f t="shared" si="6"/>
        <v>1298</v>
      </c>
      <c r="H123" s="375">
        <f>G123/$G$167</f>
        <v>5.061810240611473E-2</v>
      </c>
      <c r="I123" s="393">
        <f>SUM(I124:I130)</f>
        <v>1427.8</v>
      </c>
      <c r="J123" s="394">
        <f t="shared" si="4"/>
        <v>28.555999999999997</v>
      </c>
      <c r="K123" s="335">
        <f t="shared" si="5"/>
        <v>3.1411599999999997</v>
      </c>
      <c r="L123" s="405">
        <f>(J123*$F$2)</f>
        <v>999.45999999999992</v>
      </c>
      <c r="M123" s="373"/>
      <c r="N123" s="379"/>
      <c r="O123" s="379"/>
      <c r="P123" s="373"/>
      <c r="Q123" s="404"/>
    </row>
    <row r="124" spans="1:17">
      <c r="A124" s="339" t="s">
        <v>741</v>
      </c>
      <c r="B124" s="340" t="s">
        <v>678</v>
      </c>
      <c r="C124" s="380" t="s">
        <v>660</v>
      </c>
      <c r="D124" s="342">
        <v>62</v>
      </c>
      <c r="E124" s="343">
        <v>60</v>
      </c>
      <c r="F124" s="344">
        <v>29</v>
      </c>
      <c r="G124" s="345">
        <f t="shared" si="6"/>
        <v>151</v>
      </c>
      <c r="H124" s="345"/>
      <c r="I124" s="346">
        <f t="shared" si="7"/>
        <v>166.1</v>
      </c>
      <c r="J124" s="353">
        <f t="shared" si="4"/>
        <v>3.3220000000000001</v>
      </c>
      <c r="K124" s="381">
        <f t="shared" si="5"/>
        <v>0.36542000000000002</v>
      </c>
      <c r="L124" s="408"/>
      <c r="M124" s="355" t="s">
        <v>640</v>
      </c>
      <c r="N124" s="383"/>
      <c r="O124" s="382" t="s">
        <v>641</v>
      </c>
      <c r="P124" s="415"/>
      <c r="Q124" s="418"/>
    </row>
    <row r="125" spans="1:17">
      <c r="A125" s="339" t="s">
        <v>742</v>
      </c>
      <c r="B125" s="340" t="s">
        <v>743</v>
      </c>
      <c r="C125" s="380" t="s">
        <v>744</v>
      </c>
      <c r="D125" s="342">
        <v>100</v>
      </c>
      <c r="E125" s="343">
        <v>60</v>
      </c>
      <c r="F125" s="344">
        <v>50</v>
      </c>
      <c r="G125" s="345">
        <f t="shared" si="6"/>
        <v>210</v>
      </c>
      <c r="H125" s="345"/>
      <c r="I125" s="346">
        <f>(G125*$C$2)+G125</f>
        <v>231</v>
      </c>
      <c r="J125" s="353">
        <f t="shared" si="4"/>
        <v>4.62</v>
      </c>
      <c r="K125" s="381">
        <f t="shared" si="5"/>
        <v>0.50819999999999999</v>
      </c>
      <c r="L125" s="408"/>
      <c r="M125" s="355" t="s">
        <v>649</v>
      </c>
      <c r="N125" s="383"/>
      <c r="O125" s="382"/>
      <c r="P125" s="419" t="s">
        <v>641</v>
      </c>
      <c r="Q125" s="418"/>
    </row>
    <row r="126" spans="1:17">
      <c r="A126" s="339" t="s">
        <v>745</v>
      </c>
      <c r="B126" s="340" t="s">
        <v>743</v>
      </c>
      <c r="C126" s="380" t="s">
        <v>705</v>
      </c>
      <c r="D126" s="342">
        <v>74</v>
      </c>
      <c r="E126" s="343">
        <v>56</v>
      </c>
      <c r="F126" s="344">
        <v>37</v>
      </c>
      <c r="G126" s="345">
        <f t="shared" si="6"/>
        <v>167</v>
      </c>
      <c r="H126" s="345"/>
      <c r="I126" s="346">
        <f t="shared" si="7"/>
        <v>183.7</v>
      </c>
      <c r="J126" s="353">
        <f t="shared" si="4"/>
        <v>3.6739999999999999</v>
      </c>
      <c r="K126" s="381">
        <f t="shared" si="5"/>
        <v>0.40414</v>
      </c>
      <c r="L126" s="408"/>
      <c r="M126" s="355" t="s">
        <v>649</v>
      </c>
      <c r="N126" s="383"/>
      <c r="O126" s="382"/>
      <c r="P126" s="415" t="s">
        <v>641</v>
      </c>
      <c r="Q126" s="418"/>
    </row>
    <row r="127" spans="1:17">
      <c r="A127" s="339" t="s">
        <v>746</v>
      </c>
      <c r="B127" s="340" t="s">
        <v>703</v>
      </c>
      <c r="C127" s="380" t="s">
        <v>648</v>
      </c>
      <c r="D127" s="342">
        <v>208</v>
      </c>
      <c r="E127" s="343">
        <v>55</v>
      </c>
      <c r="F127" s="344">
        <v>18</v>
      </c>
      <c r="G127" s="345">
        <f t="shared" si="6"/>
        <v>281</v>
      </c>
      <c r="H127" s="345"/>
      <c r="I127" s="346">
        <f t="shared" si="7"/>
        <v>309.10000000000002</v>
      </c>
      <c r="J127" s="353">
        <f t="shared" si="4"/>
        <v>6.1820000000000004</v>
      </c>
      <c r="K127" s="381">
        <f t="shared" si="5"/>
        <v>0.68002000000000007</v>
      </c>
      <c r="L127" s="408"/>
      <c r="M127" s="355" t="s">
        <v>640</v>
      </c>
      <c r="N127" s="383"/>
      <c r="O127" s="382" t="s">
        <v>641</v>
      </c>
      <c r="P127" s="415"/>
      <c r="Q127" s="418"/>
    </row>
    <row r="128" spans="1:17">
      <c r="A128" s="339" t="s">
        <v>747</v>
      </c>
      <c r="B128" s="340" t="s">
        <v>748</v>
      </c>
      <c r="C128" s="380" t="s">
        <v>665</v>
      </c>
      <c r="D128" s="342">
        <v>86</v>
      </c>
      <c r="E128" s="343">
        <v>78</v>
      </c>
      <c r="F128" s="344">
        <v>30</v>
      </c>
      <c r="G128" s="345">
        <f t="shared" si="6"/>
        <v>194</v>
      </c>
      <c r="H128" s="345"/>
      <c r="I128" s="346">
        <f t="shared" si="7"/>
        <v>213.4</v>
      </c>
      <c r="J128" s="353">
        <f t="shared" si="4"/>
        <v>4.2679999999999998</v>
      </c>
      <c r="K128" s="381">
        <f t="shared" si="5"/>
        <v>0.46947999999999995</v>
      </c>
      <c r="L128" s="408"/>
      <c r="M128" s="355" t="s">
        <v>640</v>
      </c>
      <c r="N128" s="383"/>
      <c r="O128" s="382" t="s">
        <v>641</v>
      </c>
      <c r="P128" s="415"/>
      <c r="Q128" s="418"/>
    </row>
    <row r="129" spans="1:17">
      <c r="A129" s="339" t="s">
        <v>749</v>
      </c>
      <c r="B129" s="340" t="s">
        <v>654</v>
      </c>
      <c r="C129" s="380" t="s">
        <v>665</v>
      </c>
      <c r="D129" s="342">
        <v>69</v>
      </c>
      <c r="E129" s="343">
        <v>31</v>
      </c>
      <c r="F129" s="344">
        <v>37</v>
      </c>
      <c r="G129" s="345">
        <f t="shared" si="6"/>
        <v>137</v>
      </c>
      <c r="H129" s="345"/>
      <c r="I129" s="346">
        <f t="shared" si="7"/>
        <v>150.69999999999999</v>
      </c>
      <c r="J129" s="353">
        <f t="shared" si="4"/>
        <v>3.0139999999999998</v>
      </c>
      <c r="K129" s="381">
        <f t="shared" si="5"/>
        <v>0.33154</v>
      </c>
      <c r="L129" s="408"/>
      <c r="M129" s="355" t="s">
        <v>640</v>
      </c>
      <c r="N129" s="383"/>
      <c r="O129" s="382" t="s">
        <v>641</v>
      </c>
      <c r="P129" s="415"/>
      <c r="Q129" s="418"/>
    </row>
    <row r="130" spans="1:17" ht="15" thickBot="1">
      <c r="A130" s="414" t="s">
        <v>750</v>
      </c>
      <c r="B130" s="360" t="s">
        <v>702</v>
      </c>
      <c r="C130" s="398" t="s">
        <v>710</v>
      </c>
      <c r="D130" s="401">
        <v>83</v>
      </c>
      <c r="E130" s="402">
        <v>58</v>
      </c>
      <c r="F130" s="403">
        <v>17</v>
      </c>
      <c r="G130" s="365">
        <f t="shared" si="6"/>
        <v>158</v>
      </c>
      <c r="H130" s="365"/>
      <c r="I130" s="366">
        <f t="shared" si="7"/>
        <v>173.8</v>
      </c>
      <c r="J130" s="367">
        <f t="shared" si="4"/>
        <v>3.4760000000000004</v>
      </c>
      <c r="K130" s="354">
        <f t="shared" si="5"/>
        <v>0.38236000000000003</v>
      </c>
      <c r="L130" s="410"/>
      <c r="M130" s="369" t="s">
        <v>640</v>
      </c>
      <c r="N130" s="392"/>
      <c r="O130" s="391" t="s">
        <v>641</v>
      </c>
      <c r="P130" s="416"/>
      <c r="Q130" s="420"/>
    </row>
    <row r="131" spans="1:17">
      <c r="A131" s="370" t="s">
        <v>161</v>
      </c>
      <c r="B131" s="371"/>
      <c r="C131" s="372"/>
      <c r="D131" s="373">
        <v>652</v>
      </c>
      <c r="E131" s="373">
        <v>354</v>
      </c>
      <c r="F131" s="373">
        <v>152</v>
      </c>
      <c r="G131" s="374">
        <f t="shared" si="6"/>
        <v>1158</v>
      </c>
      <c r="H131" s="375">
        <f>G131/$G$167</f>
        <v>4.5158522793744882E-2</v>
      </c>
      <c r="I131" s="396">
        <f>SUM(I132:I136)</f>
        <v>1273.8</v>
      </c>
      <c r="J131" s="377">
        <f t="shared" si="4"/>
        <v>25.475999999999999</v>
      </c>
      <c r="K131" s="378">
        <f t="shared" si="5"/>
        <v>2.8023599999999997</v>
      </c>
      <c r="L131" s="405">
        <f>(J131*$F$2)</f>
        <v>891.66</v>
      </c>
      <c r="M131" s="373"/>
      <c r="N131" s="379"/>
      <c r="O131" s="379"/>
      <c r="P131" s="379"/>
      <c r="Q131" s="379"/>
    </row>
    <row r="132" spans="1:17">
      <c r="A132" s="339" t="s">
        <v>751</v>
      </c>
      <c r="B132" s="340" t="s">
        <v>723</v>
      </c>
      <c r="C132" s="421" t="s">
        <v>752</v>
      </c>
      <c r="D132" s="342">
        <v>206</v>
      </c>
      <c r="E132" s="343">
        <v>127</v>
      </c>
      <c r="F132" s="344">
        <v>20</v>
      </c>
      <c r="G132" s="345">
        <f t="shared" si="6"/>
        <v>353</v>
      </c>
      <c r="H132" s="345"/>
      <c r="I132" s="346">
        <f t="shared" si="7"/>
        <v>388.3</v>
      </c>
      <c r="J132" s="353">
        <f t="shared" si="4"/>
        <v>7.766</v>
      </c>
      <c r="K132" s="381">
        <f t="shared" si="5"/>
        <v>0.85426000000000002</v>
      </c>
      <c r="L132" s="408"/>
      <c r="M132" s="355" t="s">
        <v>640</v>
      </c>
      <c r="N132" s="383"/>
      <c r="O132" s="422" t="s">
        <v>641</v>
      </c>
      <c r="P132" s="422"/>
      <c r="Q132" s="383"/>
    </row>
    <row r="133" spans="1:17">
      <c r="A133" s="339" t="s">
        <v>753</v>
      </c>
      <c r="B133" s="340" t="s">
        <v>666</v>
      </c>
      <c r="C133" s="421" t="s">
        <v>754</v>
      </c>
      <c r="D133" s="342">
        <v>185</v>
      </c>
      <c r="E133" s="343">
        <v>83</v>
      </c>
      <c r="F133" s="344">
        <v>25</v>
      </c>
      <c r="G133" s="345">
        <f t="shared" si="6"/>
        <v>293</v>
      </c>
      <c r="H133" s="345"/>
      <c r="I133" s="346">
        <f t="shared" si="7"/>
        <v>322.3</v>
      </c>
      <c r="J133" s="353">
        <f t="shared" si="4"/>
        <v>6.4460000000000006</v>
      </c>
      <c r="K133" s="381">
        <f t="shared" si="5"/>
        <v>0.70906000000000002</v>
      </c>
      <c r="L133" s="408"/>
      <c r="M133" s="355" t="s">
        <v>640</v>
      </c>
      <c r="N133" s="383"/>
      <c r="O133" s="422" t="s">
        <v>641</v>
      </c>
      <c r="P133" s="422"/>
      <c r="Q133" s="383"/>
    </row>
    <row r="134" spans="1:17">
      <c r="A134" s="339" t="s">
        <v>755</v>
      </c>
      <c r="B134" s="340" t="s">
        <v>717</v>
      </c>
      <c r="C134" s="421">
        <v>0</v>
      </c>
      <c r="D134" s="342">
        <v>103</v>
      </c>
      <c r="E134" s="343">
        <v>68</v>
      </c>
      <c r="F134" s="344">
        <v>39</v>
      </c>
      <c r="G134" s="345">
        <f t="shared" si="6"/>
        <v>210</v>
      </c>
      <c r="H134" s="345"/>
      <c r="I134" s="346">
        <f t="shared" si="7"/>
        <v>231</v>
      </c>
      <c r="J134" s="353">
        <f t="shared" si="4"/>
        <v>4.62</v>
      </c>
      <c r="K134" s="381">
        <f t="shared" si="5"/>
        <v>0.50819999999999999</v>
      </c>
      <c r="L134" s="408"/>
      <c r="M134" s="355" t="s">
        <v>640</v>
      </c>
      <c r="N134" s="383"/>
      <c r="O134" s="422" t="s">
        <v>641</v>
      </c>
      <c r="P134" s="422"/>
      <c r="Q134" s="383"/>
    </row>
    <row r="135" spans="1:17">
      <c r="A135" s="339" t="s">
        <v>756</v>
      </c>
      <c r="B135" s="340" t="s">
        <v>666</v>
      </c>
      <c r="C135" s="421" t="s">
        <v>757</v>
      </c>
      <c r="D135" s="342">
        <v>88</v>
      </c>
      <c r="E135" s="343">
        <v>54</v>
      </c>
      <c r="F135" s="344">
        <v>28</v>
      </c>
      <c r="G135" s="345">
        <f t="shared" si="6"/>
        <v>170</v>
      </c>
      <c r="H135" s="345"/>
      <c r="I135" s="346">
        <f t="shared" si="7"/>
        <v>187</v>
      </c>
      <c r="J135" s="353">
        <f t="shared" si="4"/>
        <v>3.74</v>
      </c>
      <c r="K135" s="381">
        <f t="shared" si="5"/>
        <v>0.41140000000000004</v>
      </c>
      <c r="L135" s="408"/>
      <c r="M135" s="355" t="s">
        <v>649</v>
      </c>
      <c r="N135" s="383"/>
      <c r="O135" s="422"/>
      <c r="P135" s="422" t="s">
        <v>641</v>
      </c>
      <c r="Q135" s="383"/>
    </row>
    <row r="136" spans="1:17" ht="15" thickBot="1">
      <c r="A136" s="359" t="s">
        <v>758</v>
      </c>
      <c r="B136" s="360" t="s">
        <v>675</v>
      </c>
      <c r="C136" s="423" t="s">
        <v>655</v>
      </c>
      <c r="D136" s="362">
        <v>70</v>
      </c>
      <c r="E136" s="363">
        <v>22</v>
      </c>
      <c r="F136" s="364">
        <v>40</v>
      </c>
      <c r="G136" s="365">
        <f t="shared" si="6"/>
        <v>132</v>
      </c>
      <c r="H136" s="365"/>
      <c r="I136" s="387">
        <f t="shared" si="7"/>
        <v>145.19999999999999</v>
      </c>
      <c r="J136" s="388">
        <f t="shared" ref="J136:J167" si="8">I136/$C$1</f>
        <v>2.9039999999999999</v>
      </c>
      <c r="K136" s="389">
        <f t="shared" ref="K136:K167" si="9">J136*$C$3</f>
        <v>0.31944</v>
      </c>
      <c r="L136" s="411"/>
      <c r="M136" s="369" t="s">
        <v>649</v>
      </c>
      <c r="N136" s="392"/>
      <c r="O136" s="424"/>
      <c r="P136" s="424" t="s">
        <v>641</v>
      </c>
      <c r="Q136" s="392"/>
    </row>
    <row r="137" spans="1:17">
      <c r="A137" s="395" t="s">
        <v>162</v>
      </c>
      <c r="B137" s="371"/>
      <c r="C137" s="372"/>
      <c r="D137" s="373">
        <v>394</v>
      </c>
      <c r="E137" s="373">
        <v>246</v>
      </c>
      <c r="F137" s="373">
        <v>137</v>
      </c>
      <c r="G137" s="374">
        <f t="shared" ref="G137:G166" si="10">D137+E137+F137</f>
        <v>777</v>
      </c>
      <c r="H137" s="375">
        <f>G137/$G$167</f>
        <v>3.0300666848652652E-2</v>
      </c>
      <c r="I137" s="393">
        <f>SUM(I138:I141)</f>
        <v>854.7</v>
      </c>
      <c r="J137" s="394">
        <f t="shared" si="8"/>
        <v>17.094000000000001</v>
      </c>
      <c r="K137" s="335">
        <f t="shared" si="9"/>
        <v>1.8803400000000001</v>
      </c>
      <c r="L137" s="405">
        <f>(J137*$F$2)</f>
        <v>598.29000000000008</v>
      </c>
      <c r="M137" s="373"/>
      <c r="N137" s="379"/>
      <c r="O137" s="379"/>
      <c r="P137" s="379"/>
      <c r="Q137" s="379"/>
    </row>
    <row r="138" spans="1:17">
      <c r="A138" s="339" t="s">
        <v>759</v>
      </c>
      <c r="B138" s="340" t="s">
        <v>701</v>
      </c>
      <c r="C138" s="380" t="s">
        <v>660</v>
      </c>
      <c r="D138" s="342">
        <v>143</v>
      </c>
      <c r="E138" s="343">
        <v>92</v>
      </c>
      <c r="F138" s="344">
        <v>56</v>
      </c>
      <c r="G138" s="345">
        <f t="shared" si="10"/>
        <v>291</v>
      </c>
      <c r="H138" s="345"/>
      <c r="I138" s="346">
        <f t="shared" si="7"/>
        <v>320.10000000000002</v>
      </c>
      <c r="J138" s="353">
        <f t="shared" si="8"/>
        <v>6.4020000000000001</v>
      </c>
      <c r="K138" s="381">
        <f t="shared" si="9"/>
        <v>0.70422000000000007</v>
      </c>
      <c r="L138" s="408"/>
      <c r="M138" s="355" t="s">
        <v>640</v>
      </c>
      <c r="N138" s="383"/>
      <c r="O138" s="382" t="s">
        <v>641</v>
      </c>
      <c r="P138" s="382"/>
      <c r="Q138" s="383"/>
    </row>
    <row r="139" spans="1:17">
      <c r="A139" s="339" t="s">
        <v>760</v>
      </c>
      <c r="B139" s="340" t="s">
        <v>761</v>
      </c>
      <c r="C139" s="380" t="s">
        <v>655</v>
      </c>
      <c r="D139" s="342">
        <v>140</v>
      </c>
      <c r="E139" s="343">
        <v>80</v>
      </c>
      <c r="F139" s="344">
        <v>19</v>
      </c>
      <c r="G139" s="345">
        <f t="shared" si="10"/>
        <v>239</v>
      </c>
      <c r="H139" s="345"/>
      <c r="I139" s="346">
        <f t="shared" si="7"/>
        <v>262.89999999999998</v>
      </c>
      <c r="J139" s="353">
        <f t="shared" si="8"/>
        <v>5.2579999999999991</v>
      </c>
      <c r="K139" s="381">
        <f t="shared" si="9"/>
        <v>0.57837999999999989</v>
      </c>
      <c r="L139" s="408"/>
      <c r="M139" s="355" t="s">
        <v>640</v>
      </c>
      <c r="N139" s="383"/>
      <c r="O139" s="382" t="s">
        <v>641</v>
      </c>
      <c r="P139" s="382"/>
      <c r="Q139" s="383"/>
    </row>
    <row r="140" spans="1:17">
      <c r="A140" s="339" t="s">
        <v>762</v>
      </c>
      <c r="B140" s="340" t="s">
        <v>706</v>
      </c>
      <c r="C140" s="380" t="s">
        <v>665</v>
      </c>
      <c r="D140" s="342">
        <v>51</v>
      </c>
      <c r="E140" s="343">
        <v>40</v>
      </c>
      <c r="F140" s="344">
        <v>30</v>
      </c>
      <c r="G140" s="345">
        <f t="shared" si="10"/>
        <v>121</v>
      </c>
      <c r="H140" s="345"/>
      <c r="I140" s="346">
        <f t="shared" si="7"/>
        <v>133.1</v>
      </c>
      <c r="J140" s="353">
        <f t="shared" si="8"/>
        <v>2.6619999999999999</v>
      </c>
      <c r="K140" s="381">
        <f t="shared" si="9"/>
        <v>0.29281999999999997</v>
      </c>
      <c r="L140" s="408"/>
      <c r="M140" s="355" t="s">
        <v>640</v>
      </c>
      <c r="N140" s="383"/>
      <c r="O140" s="382" t="s">
        <v>641</v>
      </c>
      <c r="P140" s="382"/>
      <c r="Q140" s="383"/>
    </row>
    <row r="141" spans="1:17" ht="15" thickBot="1">
      <c r="A141" s="359" t="s">
        <v>763</v>
      </c>
      <c r="B141" s="360" t="s">
        <v>703</v>
      </c>
      <c r="C141" s="386" t="s">
        <v>655</v>
      </c>
      <c r="D141" s="362">
        <v>60</v>
      </c>
      <c r="E141" s="363">
        <v>34</v>
      </c>
      <c r="F141" s="364">
        <v>32</v>
      </c>
      <c r="G141" s="365">
        <f t="shared" si="10"/>
        <v>126</v>
      </c>
      <c r="H141" s="365"/>
      <c r="I141" s="366">
        <f t="shared" si="7"/>
        <v>138.6</v>
      </c>
      <c r="J141" s="367">
        <f t="shared" si="8"/>
        <v>2.7719999999999998</v>
      </c>
      <c r="K141" s="354">
        <f t="shared" si="9"/>
        <v>0.30491999999999997</v>
      </c>
      <c r="L141" s="410"/>
      <c r="M141" s="369" t="s">
        <v>649</v>
      </c>
      <c r="N141" s="392"/>
      <c r="O141" s="391"/>
      <c r="P141" s="391" t="s">
        <v>641</v>
      </c>
      <c r="Q141" s="392"/>
    </row>
    <row r="142" spans="1:17">
      <c r="A142" s="370" t="s">
        <v>764</v>
      </c>
      <c r="B142" s="371"/>
      <c r="C142" s="372"/>
      <c r="D142" s="373">
        <v>592</v>
      </c>
      <c r="E142" s="373">
        <v>311</v>
      </c>
      <c r="F142" s="373">
        <v>140</v>
      </c>
      <c r="G142" s="374">
        <f t="shared" si="10"/>
        <v>1043</v>
      </c>
      <c r="H142" s="375">
        <f>G142/$G$167</f>
        <v>4.0673868112155363E-2</v>
      </c>
      <c r="I142" s="396">
        <f>SUM(I143:I147)</f>
        <v>1147.3</v>
      </c>
      <c r="J142" s="377">
        <f t="shared" si="8"/>
        <v>22.945999999999998</v>
      </c>
      <c r="K142" s="378">
        <f t="shared" si="9"/>
        <v>2.52406</v>
      </c>
      <c r="L142" s="405">
        <f>(J142*$F$2)</f>
        <v>803.1099999999999</v>
      </c>
      <c r="M142" s="373"/>
      <c r="N142" s="379"/>
      <c r="O142" s="379"/>
      <c r="P142" s="379"/>
      <c r="Q142" s="379"/>
    </row>
    <row r="143" spans="1:17">
      <c r="A143" s="339" t="s">
        <v>765</v>
      </c>
      <c r="B143" s="340" t="s">
        <v>656</v>
      </c>
      <c r="C143" s="380">
        <v>0</v>
      </c>
      <c r="D143" s="342">
        <v>268</v>
      </c>
      <c r="E143" s="343">
        <v>94</v>
      </c>
      <c r="F143" s="344">
        <v>46</v>
      </c>
      <c r="G143" s="345">
        <f t="shared" si="10"/>
        <v>408</v>
      </c>
      <c r="H143" s="345"/>
      <c r="I143" s="346">
        <f t="shared" ref="I143:I167" si="11">(G143*$C$2)+G143</f>
        <v>448.8</v>
      </c>
      <c r="J143" s="353">
        <f t="shared" si="8"/>
        <v>8.9760000000000009</v>
      </c>
      <c r="K143" s="381">
        <f t="shared" si="9"/>
        <v>0.98736000000000013</v>
      </c>
      <c r="L143" s="408"/>
      <c r="M143" s="355" t="s">
        <v>640</v>
      </c>
      <c r="N143" s="382"/>
      <c r="O143" s="382" t="s">
        <v>641</v>
      </c>
      <c r="P143" s="382"/>
      <c r="Q143" s="383"/>
    </row>
    <row r="144" spans="1:17">
      <c r="A144" s="339" t="s">
        <v>766</v>
      </c>
      <c r="B144" s="340" t="s">
        <v>714</v>
      </c>
      <c r="C144" s="380" t="s">
        <v>652</v>
      </c>
      <c r="D144" s="342">
        <v>86</v>
      </c>
      <c r="E144" s="343">
        <v>35</v>
      </c>
      <c r="F144" s="344">
        <v>25</v>
      </c>
      <c r="G144" s="345">
        <f t="shared" si="10"/>
        <v>146</v>
      </c>
      <c r="H144" s="345"/>
      <c r="I144" s="346">
        <f t="shared" si="11"/>
        <v>160.6</v>
      </c>
      <c r="J144" s="353">
        <f t="shared" si="8"/>
        <v>3.2119999999999997</v>
      </c>
      <c r="K144" s="381">
        <f t="shared" si="9"/>
        <v>0.35331999999999997</v>
      </c>
      <c r="L144" s="408"/>
      <c r="M144" s="355" t="s">
        <v>668</v>
      </c>
      <c r="N144" s="382"/>
      <c r="O144" s="382" t="s">
        <v>641</v>
      </c>
      <c r="P144" s="382"/>
      <c r="Q144" s="383"/>
    </row>
    <row r="145" spans="1:17">
      <c r="A145" s="339" t="s">
        <v>767</v>
      </c>
      <c r="B145" s="340" t="s">
        <v>714</v>
      </c>
      <c r="C145" s="380" t="s">
        <v>657</v>
      </c>
      <c r="D145" s="342">
        <v>106</v>
      </c>
      <c r="E145" s="343">
        <v>93</v>
      </c>
      <c r="F145" s="344">
        <v>15</v>
      </c>
      <c r="G145" s="345">
        <f t="shared" si="10"/>
        <v>214</v>
      </c>
      <c r="H145" s="345"/>
      <c r="I145" s="346">
        <f t="shared" si="11"/>
        <v>235.4</v>
      </c>
      <c r="J145" s="353">
        <f t="shared" si="8"/>
        <v>4.7080000000000002</v>
      </c>
      <c r="K145" s="381">
        <f t="shared" si="9"/>
        <v>0.51788000000000001</v>
      </c>
      <c r="L145" s="408"/>
      <c r="M145" s="355" t="s">
        <v>668</v>
      </c>
      <c r="N145" s="382"/>
      <c r="O145" s="382" t="s">
        <v>641</v>
      </c>
      <c r="P145" s="382"/>
      <c r="Q145" s="383"/>
    </row>
    <row r="146" spans="1:17">
      <c r="A146" s="339" t="s">
        <v>768</v>
      </c>
      <c r="B146" s="340" t="s">
        <v>666</v>
      </c>
      <c r="C146" s="380" t="s">
        <v>657</v>
      </c>
      <c r="D146" s="342">
        <v>57</v>
      </c>
      <c r="E146" s="343">
        <v>34</v>
      </c>
      <c r="F146" s="344">
        <v>19</v>
      </c>
      <c r="G146" s="345">
        <f t="shared" si="10"/>
        <v>110</v>
      </c>
      <c r="H146" s="345"/>
      <c r="I146" s="346">
        <f t="shared" si="11"/>
        <v>121</v>
      </c>
      <c r="J146" s="353">
        <f t="shared" si="8"/>
        <v>2.42</v>
      </c>
      <c r="K146" s="381">
        <f t="shared" si="9"/>
        <v>0.26619999999999999</v>
      </c>
      <c r="L146" s="408"/>
      <c r="M146" s="355" t="s">
        <v>668</v>
      </c>
      <c r="N146" s="382"/>
      <c r="O146" s="382" t="s">
        <v>641</v>
      </c>
      <c r="P146" s="382"/>
      <c r="Q146" s="383"/>
    </row>
    <row r="147" spans="1:17" ht="15" thickBot="1">
      <c r="A147" s="359" t="s">
        <v>769</v>
      </c>
      <c r="B147" s="360" t="s">
        <v>714</v>
      </c>
      <c r="C147" s="386" t="s">
        <v>652</v>
      </c>
      <c r="D147" s="362">
        <v>75</v>
      </c>
      <c r="E147" s="363">
        <v>55</v>
      </c>
      <c r="F147" s="364">
        <v>35</v>
      </c>
      <c r="G147" s="365">
        <f t="shared" si="10"/>
        <v>165</v>
      </c>
      <c r="H147" s="365"/>
      <c r="I147" s="387">
        <f t="shared" si="11"/>
        <v>181.5</v>
      </c>
      <c r="J147" s="388">
        <f t="shared" si="8"/>
        <v>3.63</v>
      </c>
      <c r="K147" s="389">
        <f t="shared" si="9"/>
        <v>0.39929999999999999</v>
      </c>
      <c r="L147" s="411"/>
      <c r="M147" s="369" t="s">
        <v>668</v>
      </c>
      <c r="N147" s="391"/>
      <c r="O147" s="382" t="s">
        <v>641</v>
      </c>
      <c r="P147" s="391"/>
      <c r="Q147" s="392"/>
    </row>
    <row r="148" spans="1:17">
      <c r="A148" s="395" t="s">
        <v>163</v>
      </c>
      <c r="B148" s="371"/>
      <c r="C148" s="372"/>
      <c r="D148" s="373">
        <v>347</v>
      </c>
      <c r="E148" s="373">
        <v>232</v>
      </c>
      <c r="F148" s="373">
        <v>90</v>
      </c>
      <c r="G148" s="374">
        <f t="shared" si="10"/>
        <v>669</v>
      </c>
      <c r="H148" s="375">
        <f>G148/$G$167</f>
        <v>2.608899114768163E-2</v>
      </c>
      <c r="I148" s="393">
        <f t="shared" si="11"/>
        <v>735.9</v>
      </c>
      <c r="J148" s="394">
        <f t="shared" si="8"/>
        <v>14.718</v>
      </c>
      <c r="K148" s="335">
        <f t="shared" si="9"/>
        <v>1.6189800000000001</v>
      </c>
      <c r="L148" s="405">
        <f>(J148*$F$2)</f>
        <v>515.13</v>
      </c>
      <c r="M148" s="373"/>
      <c r="N148" s="379"/>
      <c r="O148" s="379"/>
      <c r="P148" s="379"/>
      <c r="Q148" s="379"/>
    </row>
    <row r="149" spans="1:17">
      <c r="A149" s="339" t="s">
        <v>164</v>
      </c>
      <c r="B149" s="340" t="s">
        <v>770</v>
      </c>
      <c r="C149" s="406" t="s">
        <v>660</v>
      </c>
      <c r="D149" s="425">
        <v>150</v>
      </c>
      <c r="E149" s="343">
        <v>96</v>
      </c>
      <c r="F149" s="344">
        <v>34</v>
      </c>
      <c r="G149" s="345">
        <f t="shared" si="10"/>
        <v>280</v>
      </c>
      <c r="H149" s="345"/>
      <c r="I149" s="346">
        <f t="shared" si="11"/>
        <v>308</v>
      </c>
      <c r="J149" s="353">
        <f t="shared" si="8"/>
        <v>6.16</v>
      </c>
      <c r="K149" s="381">
        <f t="shared" si="9"/>
        <v>0.67759999999999998</v>
      </c>
      <c r="L149" s="408"/>
      <c r="M149" s="355" t="s">
        <v>700</v>
      </c>
      <c r="N149" s="383"/>
      <c r="O149" s="426" t="s">
        <v>700</v>
      </c>
      <c r="P149" s="426" t="s">
        <v>700</v>
      </c>
      <c r="Q149" s="383"/>
    </row>
    <row r="150" spans="1:17">
      <c r="A150" s="339" t="s">
        <v>165</v>
      </c>
      <c r="B150" s="340" t="s">
        <v>728</v>
      </c>
      <c r="C150" s="406" t="s">
        <v>655</v>
      </c>
      <c r="D150" s="425">
        <v>125</v>
      </c>
      <c r="E150" s="343">
        <v>53</v>
      </c>
      <c r="F150" s="344">
        <v>29</v>
      </c>
      <c r="G150" s="345">
        <f t="shared" si="10"/>
        <v>207</v>
      </c>
      <c r="H150" s="345"/>
      <c r="I150" s="346">
        <f t="shared" si="11"/>
        <v>227.7</v>
      </c>
      <c r="J150" s="353">
        <f t="shared" si="8"/>
        <v>4.5539999999999994</v>
      </c>
      <c r="K150" s="381">
        <f t="shared" si="9"/>
        <v>0.50093999999999994</v>
      </c>
      <c r="L150" s="408"/>
      <c r="M150" s="355" t="s">
        <v>700</v>
      </c>
      <c r="N150" s="383"/>
      <c r="O150" s="426" t="s">
        <v>700</v>
      </c>
      <c r="P150" s="426" t="s">
        <v>700</v>
      </c>
      <c r="Q150" s="383"/>
    </row>
    <row r="151" spans="1:17" ht="15" thickBot="1">
      <c r="A151" s="359" t="s">
        <v>166</v>
      </c>
      <c r="B151" s="360" t="s">
        <v>771</v>
      </c>
      <c r="C151" s="417" t="s">
        <v>757</v>
      </c>
      <c r="D151" s="427">
        <v>72</v>
      </c>
      <c r="E151" s="363">
        <v>83</v>
      </c>
      <c r="F151" s="364">
        <v>27</v>
      </c>
      <c r="G151" s="365">
        <f t="shared" si="10"/>
        <v>182</v>
      </c>
      <c r="H151" s="365"/>
      <c r="I151" s="366">
        <f t="shared" si="11"/>
        <v>200.2</v>
      </c>
      <c r="J151" s="367">
        <f t="shared" si="8"/>
        <v>4.0039999999999996</v>
      </c>
      <c r="K151" s="354">
        <f t="shared" si="9"/>
        <v>0.44043999999999994</v>
      </c>
      <c r="L151" s="410"/>
      <c r="M151" s="369" t="s">
        <v>700</v>
      </c>
      <c r="N151" s="392"/>
      <c r="O151" s="428" t="s">
        <v>700</v>
      </c>
      <c r="P151" s="428" t="s">
        <v>700</v>
      </c>
      <c r="Q151" s="392"/>
    </row>
    <row r="152" spans="1:17">
      <c r="A152" s="395" t="s">
        <v>167</v>
      </c>
      <c r="B152" s="371"/>
      <c r="C152" s="372"/>
      <c r="D152" s="373">
        <v>415</v>
      </c>
      <c r="E152" s="373">
        <v>299</v>
      </c>
      <c r="F152" s="373">
        <v>157</v>
      </c>
      <c r="G152" s="374">
        <f t="shared" si="10"/>
        <v>871</v>
      </c>
      <c r="H152" s="375">
        <f>G152/$G$167</f>
        <v>3.3966384588386696E-2</v>
      </c>
      <c r="I152" s="396">
        <f>SUM(I153:I157)</f>
        <v>958.1</v>
      </c>
      <c r="J152" s="377">
        <f t="shared" si="8"/>
        <v>19.161999999999999</v>
      </c>
      <c r="K152" s="378">
        <f t="shared" si="9"/>
        <v>2.1078199999999998</v>
      </c>
      <c r="L152" s="405">
        <f>(J152*$F$2)</f>
        <v>670.67</v>
      </c>
      <c r="M152" s="373"/>
      <c r="N152" s="379"/>
      <c r="O152" s="379"/>
      <c r="P152" s="379"/>
      <c r="Q152" s="379"/>
    </row>
    <row r="153" spans="1:17">
      <c r="A153" s="339" t="s">
        <v>168</v>
      </c>
      <c r="B153" s="340" t="s">
        <v>772</v>
      </c>
      <c r="C153" s="406" t="s">
        <v>660</v>
      </c>
      <c r="D153" s="342">
        <v>76</v>
      </c>
      <c r="E153" s="343">
        <v>51</v>
      </c>
      <c r="F153" s="344">
        <v>23</v>
      </c>
      <c r="G153" s="345">
        <f t="shared" si="10"/>
        <v>150</v>
      </c>
      <c r="H153" s="345"/>
      <c r="I153" s="346">
        <f t="shared" si="11"/>
        <v>165</v>
      </c>
      <c r="J153" s="353">
        <f t="shared" si="8"/>
        <v>3.3</v>
      </c>
      <c r="K153" s="381">
        <f t="shared" si="9"/>
        <v>0.36299999999999999</v>
      </c>
      <c r="L153" s="408"/>
      <c r="M153" s="355" t="s">
        <v>700</v>
      </c>
      <c r="N153" s="383"/>
      <c r="O153" s="426" t="s">
        <v>700</v>
      </c>
      <c r="P153" s="426" t="s">
        <v>700</v>
      </c>
      <c r="Q153" s="383"/>
    </row>
    <row r="154" spans="1:17">
      <c r="A154" s="339" t="s">
        <v>169</v>
      </c>
      <c r="B154" s="340" t="s">
        <v>675</v>
      </c>
      <c r="C154" s="406" t="s">
        <v>655</v>
      </c>
      <c r="D154" s="342">
        <v>57</v>
      </c>
      <c r="E154" s="343">
        <v>41</v>
      </c>
      <c r="F154" s="344">
        <v>43</v>
      </c>
      <c r="G154" s="345">
        <f t="shared" si="10"/>
        <v>141</v>
      </c>
      <c r="H154" s="345"/>
      <c r="I154" s="346">
        <f t="shared" si="11"/>
        <v>155.1</v>
      </c>
      <c r="J154" s="353">
        <f t="shared" si="8"/>
        <v>3.1019999999999999</v>
      </c>
      <c r="K154" s="381">
        <f t="shared" si="9"/>
        <v>0.34121999999999997</v>
      </c>
      <c r="L154" s="408"/>
      <c r="M154" s="355" t="s">
        <v>700</v>
      </c>
      <c r="N154" s="383"/>
      <c r="O154" s="426" t="s">
        <v>700</v>
      </c>
      <c r="P154" s="426" t="s">
        <v>700</v>
      </c>
      <c r="Q154" s="383"/>
    </row>
    <row r="155" spans="1:17">
      <c r="A155" s="339" t="s">
        <v>170</v>
      </c>
      <c r="B155" s="340" t="s">
        <v>703</v>
      </c>
      <c r="C155" s="406" t="s">
        <v>655</v>
      </c>
      <c r="D155" s="342">
        <v>155</v>
      </c>
      <c r="E155" s="343">
        <v>97</v>
      </c>
      <c r="F155" s="344">
        <v>29</v>
      </c>
      <c r="G155" s="345">
        <f t="shared" si="10"/>
        <v>281</v>
      </c>
      <c r="H155" s="345"/>
      <c r="I155" s="346">
        <f t="shared" si="11"/>
        <v>309.10000000000002</v>
      </c>
      <c r="J155" s="353">
        <f t="shared" si="8"/>
        <v>6.1820000000000004</v>
      </c>
      <c r="K155" s="381">
        <f t="shared" si="9"/>
        <v>0.68002000000000007</v>
      </c>
      <c r="L155" s="408"/>
      <c r="M155" s="355" t="s">
        <v>700</v>
      </c>
      <c r="N155" s="383"/>
      <c r="O155" s="426" t="s">
        <v>700</v>
      </c>
      <c r="P155" s="426" t="s">
        <v>700</v>
      </c>
      <c r="Q155" s="383"/>
    </row>
    <row r="156" spans="1:17">
      <c r="A156" s="339" t="s">
        <v>171</v>
      </c>
      <c r="B156" s="340" t="s">
        <v>748</v>
      </c>
      <c r="C156" s="406" t="s">
        <v>773</v>
      </c>
      <c r="D156" s="342">
        <v>52</v>
      </c>
      <c r="E156" s="343">
        <v>46</v>
      </c>
      <c r="F156" s="344">
        <v>32</v>
      </c>
      <c r="G156" s="345">
        <f t="shared" si="10"/>
        <v>130</v>
      </c>
      <c r="H156" s="345"/>
      <c r="I156" s="346">
        <f t="shared" si="11"/>
        <v>143</v>
      </c>
      <c r="J156" s="353">
        <f t="shared" si="8"/>
        <v>2.86</v>
      </c>
      <c r="K156" s="381">
        <f t="shared" si="9"/>
        <v>0.31459999999999999</v>
      </c>
      <c r="L156" s="408"/>
      <c r="M156" s="355" t="s">
        <v>700</v>
      </c>
      <c r="N156" s="383"/>
      <c r="O156" s="426" t="s">
        <v>700</v>
      </c>
      <c r="P156" s="426" t="s">
        <v>700</v>
      </c>
      <c r="Q156" s="383"/>
    </row>
    <row r="157" spans="1:17" ht="15" thickBot="1">
      <c r="A157" s="359" t="s">
        <v>172</v>
      </c>
      <c r="B157" s="360" t="s">
        <v>743</v>
      </c>
      <c r="C157" s="417" t="s">
        <v>757</v>
      </c>
      <c r="D157" s="362">
        <v>75</v>
      </c>
      <c r="E157" s="363">
        <v>64</v>
      </c>
      <c r="F157" s="364">
        <v>30</v>
      </c>
      <c r="G157" s="365">
        <f t="shared" si="10"/>
        <v>169</v>
      </c>
      <c r="H157" s="365"/>
      <c r="I157" s="387">
        <f t="shared" si="11"/>
        <v>185.9</v>
      </c>
      <c r="J157" s="388">
        <f t="shared" si="8"/>
        <v>3.718</v>
      </c>
      <c r="K157" s="389">
        <f t="shared" si="9"/>
        <v>0.40898000000000001</v>
      </c>
      <c r="L157" s="411"/>
      <c r="M157" s="369" t="s">
        <v>700</v>
      </c>
      <c r="N157" s="392"/>
      <c r="O157" s="428" t="s">
        <v>700</v>
      </c>
      <c r="P157" s="428" t="s">
        <v>700</v>
      </c>
      <c r="Q157" s="392"/>
    </row>
    <row r="158" spans="1:17">
      <c r="A158" s="370" t="s">
        <v>173</v>
      </c>
      <c r="B158" s="371"/>
      <c r="C158" s="372"/>
      <c r="D158" s="373">
        <v>316</v>
      </c>
      <c r="E158" s="373">
        <v>285</v>
      </c>
      <c r="F158" s="373">
        <v>180</v>
      </c>
      <c r="G158" s="374">
        <f t="shared" si="10"/>
        <v>781</v>
      </c>
      <c r="H158" s="375">
        <f>G158/$G$167</f>
        <v>3.0456654837577507E-2</v>
      </c>
      <c r="I158" s="393">
        <f>SUM(I159:I162)</f>
        <v>859.1</v>
      </c>
      <c r="J158" s="394">
        <f t="shared" si="8"/>
        <v>17.182000000000002</v>
      </c>
      <c r="K158" s="335">
        <f t="shared" si="9"/>
        <v>1.8900200000000003</v>
      </c>
      <c r="L158" s="405">
        <f>(J158*$F$2)</f>
        <v>601.37000000000012</v>
      </c>
      <c r="M158" s="373"/>
      <c r="N158" s="379"/>
      <c r="O158" s="379"/>
      <c r="P158" s="379"/>
      <c r="Q158" s="379"/>
    </row>
    <row r="159" spans="1:17">
      <c r="A159" s="339" t="s">
        <v>174</v>
      </c>
      <c r="B159" s="340" t="s">
        <v>678</v>
      </c>
      <c r="C159" s="380" t="s">
        <v>660</v>
      </c>
      <c r="D159" s="342">
        <v>101</v>
      </c>
      <c r="E159" s="343">
        <v>72</v>
      </c>
      <c r="F159" s="344">
        <v>63</v>
      </c>
      <c r="G159" s="345">
        <f t="shared" si="10"/>
        <v>236</v>
      </c>
      <c r="H159" s="345"/>
      <c r="I159" s="346">
        <f t="shared" si="11"/>
        <v>259.60000000000002</v>
      </c>
      <c r="J159" s="353">
        <f t="shared" si="8"/>
        <v>5.1920000000000002</v>
      </c>
      <c r="K159" s="381">
        <f t="shared" si="9"/>
        <v>0.57112000000000007</v>
      </c>
      <c r="L159" s="408"/>
      <c r="M159" s="355" t="s">
        <v>640</v>
      </c>
      <c r="N159" s="383"/>
      <c r="O159" s="382" t="s">
        <v>641</v>
      </c>
      <c r="P159" s="382"/>
      <c r="Q159" s="382"/>
    </row>
    <row r="160" spans="1:17">
      <c r="A160" s="339" t="s">
        <v>175</v>
      </c>
      <c r="B160" s="340" t="s">
        <v>651</v>
      </c>
      <c r="C160" s="380" t="s">
        <v>657</v>
      </c>
      <c r="D160" s="342">
        <v>64</v>
      </c>
      <c r="E160" s="343">
        <v>41</v>
      </c>
      <c r="F160" s="344">
        <v>24</v>
      </c>
      <c r="G160" s="345">
        <f t="shared" si="10"/>
        <v>129</v>
      </c>
      <c r="H160" s="345"/>
      <c r="I160" s="346">
        <f t="shared" si="11"/>
        <v>141.9</v>
      </c>
      <c r="J160" s="353">
        <f t="shared" si="8"/>
        <v>2.8380000000000001</v>
      </c>
      <c r="K160" s="381">
        <f t="shared" si="9"/>
        <v>0.31218000000000001</v>
      </c>
      <c r="L160" s="408"/>
      <c r="M160" s="355" t="s">
        <v>640</v>
      </c>
      <c r="N160" s="383"/>
      <c r="O160" s="382" t="s">
        <v>641</v>
      </c>
      <c r="P160" s="382"/>
      <c r="Q160" s="382"/>
    </row>
    <row r="161" spans="1:17">
      <c r="A161" s="339" t="s">
        <v>176</v>
      </c>
      <c r="B161" s="340" t="s">
        <v>675</v>
      </c>
      <c r="C161" s="380" t="s">
        <v>657</v>
      </c>
      <c r="D161" s="342">
        <v>84</v>
      </c>
      <c r="E161" s="343">
        <v>63</v>
      </c>
      <c r="F161" s="344">
        <v>30</v>
      </c>
      <c r="G161" s="345">
        <f t="shared" si="10"/>
        <v>177</v>
      </c>
      <c r="H161" s="345"/>
      <c r="I161" s="346">
        <f t="shared" si="11"/>
        <v>194.7</v>
      </c>
      <c r="J161" s="353">
        <f t="shared" si="8"/>
        <v>3.8939999999999997</v>
      </c>
      <c r="K161" s="381">
        <f t="shared" si="9"/>
        <v>0.42833999999999994</v>
      </c>
      <c r="L161" s="408"/>
      <c r="M161" s="355" t="s">
        <v>649</v>
      </c>
      <c r="N161" s="383"/>
      <c r="O161" s="382"/>
      <c r="P161" s="382" t="s">
        <v>641</v>
      </c>
      <c r="Q161" s="382"/>
    </row>
    <row r="162" spans="1:17" ht="15" thickBot="1">
      <c r="A162" s="359" t="s">
        <v>177</v>
      </c>
      <c r="B162" s="360" t="s">
        <v>743</v>
      </c>
      <c r="C162" s="386" t="s">
        <v>774</v>
      </c>
      <c r="D162" s="362">
        <v>67</v>
      </c>
      <c r="E162" s="363">
        <v>109</v>
      </c>
      <c r="F162" s="364">
        <v>63</v>
      </c>
      <c r="G162" s="365">
        <f t="shared" si="10"/>
        <v>239</v>
      </c>
      <c r="H162" s="365"/>
      <c r="I162" s="366">
        <f t="shared" si="11"/>
        <v>262.89999999999998</v>
      </c>
      <c r="J162" s="367">
        <f t="shared" si="8"/>
        <v>5.2579999999999991</v>
      </c>
      <c r="K162" s="354">
        <f t="shared" si="9"/>
        <v>0.57837999999999989</v>
      </c>
      <c r="L162" s="410"/>
      <c r="M162" s="369" t="s">
        <v>640</v>
      </c>
      <c r="N162" s="392"/>
      <c r="O162" s="391" t="s">
        <v>641</v>
      </c>
      <c r="P162" s="391" t="s">
        <v>641</v>
      </c>
      <c r="Q162" s="391"/>
    </row>
    <row r="163" spans="1:17">
      <c r="A163" s="395" t="s">
        <v>178</v>
      </c>
      <c r="B163" s="371"/>
      <c r="C163" s="372"/>
      <c r="D163" s="373">
        <v>261</v>
      </c>
      <c r="E163" s="373">
        <v>221</v>
      </c>
      <c r="F163" s="373">
        <v>122</v>
      </c>
      <c r="G163" s="374">
        <f t="shared" si="10"/>
        <v>604</v>
      </c>
      <c r="H163" s="375">
        <f>G163/$G$167</f>
        <v>2.3554186327652771E-2</v>
      </c>
      <c r="I163" s="396">
        <f>SUM(I164:I166)</f>
        <v>664.39999999999986</v>
      </c>
      <c r="J163" s="377">
        <f t="shared" si="8"/>
        <v>13.287999999999997</v>
      </c>
      <c r="K163" s="378">
        <f t="shared" si="9"/>
        <v>1.4616799999999996</v>
      </c>
      <c r="L163" s="405">
        <f>(J163*$F$2)</f>
        <v>465.07999999999987</v>
      </c>
      <c r="M163" s="373"/>
      <c r="N163" s="379"/>
      <c r="O163" s="379"/>
      <c r="P163" s="379"/>
      <c r="Q163" s="379"/>
    </row>
    <row r="164" spans="1:17">
      <c r="A164" s="339" t="s">
        <v>179</v>
      </c>
      <c r="B164" s="340" t="s">
        <v>775</v>
      </c>
      <c r="C164" s="380" t="s">
        <v>660</v>
      </c>
      <c r="D164" s="342">
        <v>100</v>
      </c>
      <c r="E164" s="343">
        <v>92</v>
      </c>
      <c r="F164" s="344">
        <v>50</v>
      </c>
      <c r="G164" s="345">
        <f t="shared" si="10"/>
        <v>242</v>
      </c>
      <c r="H164" s="345"/>
      <c r="I164" s="346">
        <f t="shared" si="11"/>
        <v>266.2</v>
      </c>
      <c r="J164" s="353">
        <f t="shared" si="8"/>
        <v>5.3239999999999998</v>
      </c>
      <c r="K164" s="381">
        <f t="shared" si="9"/>
        <v>0.58563999999999994</v>
      </c>
      <c r="L164" s="408"/>
      <c r="M164" s="355" t="s">
        <v>649</v>
      </c>
      <c r="N164" s="383"/>
      <c r="O164" s="382"/>
      <c r="P164" s="382" t="s">
        <v>641</v>
      </c>
      <c r="Q164" s="383"/>
    </row>
    <row r="165" spans="1:17">
      <c r="A165" s="339" t="s">
        <v>180</v>
      </c>
      <c r="B165" s="340" t="s">
        <v>748</v>
      </c>
      <c r="C165" s="380" t="s">
        <v>650</v>
      </c>
      <c r="D165" s="342">
        <v>98</v>
      </c>
      <c r="E165" s="343">
        <v>96</v>
      </c>
      <c r="F165" s="344">
        <v>40</v>
      </c>
      <c r="G165" s="345">
        <f t="shared" si="10"/>
        <v>234</v>
      </c>
      <c r="H165" s="345"/>
      <c r="I165" s="346">
        <f t="shared" si="11"/>
        <v>257.39999999999998</v>
      </c>
      <c r="J165" s="353">
        <f t="shared" si="8"/>
        <v>5.1479999999999997</v>
      </c>
      <c r="K165" s="381">
        <f t="shared" si="9"/>
        <v>0.56628000000000001</v>
      </c>
      <c r="L165" s="408"/>
      <c r="M165" s="355" t="s">
        <v>668</v>
      </c>
      <c r="N165" s="383"/>
      <c r="O165" s="382" t="s">
        <v>641</v>
      </c>
      <c r="P165" s="382"/>
      <c r="Q165" s="383"/>
    </row>
    <row r="166" spans="1:17" ht="15" thickBot="1">
      <c r="A166" s="359" t="s">
        <v>214</v>
      </c>
      <c r="B166" s="360" t="s">
        <v>670</v>
      </c>
      <c r="C166" s="386" t="s">
        <v>652</v>
      </c>
      <c r="D166" s="362">
        <v>63</v>
      </c>
      <c r="E166" s="363">
        <v>33</v>
      </c>
      <c r="F166" s="364">
        <v>32</v>
      </c>
      <c r="G166" s="365">
        <f t="shared" si="10"/>
        <v>128</v>
      </c>
      <c r="H166" s="365"/>
      <c r="I166" s="346">
        <f>(G166*$C$2)+G166</f>
        <v>140.80000000000001</v>
      </c>
      <c r="J166" s="353">
        <f t="shared" si="8"/>
        <v>2.8160000000000003</v>
      </c>
      <c r="K166" s="381">
        <f t="shared" si="9"/>
        <v>0.30976000000000004</v>
      </c>
      <c r="L166" s="410"/>
      <c r="M166" s="429" t="s">
        <v>649</v>
      </c>
      <c r="N166" s="430"/>
      <c r="O166" s="431"/>
      <c r="P166" s="431" t="s">
        <v>641</v>
      </c>
      <c r="Q166" s="430"/>
    </row>
    <row r="167" spans="1:17" ht="15" thickBot="1">
      <c r="A167" s="432" t="s">
        <v>181</v>
      </c>
      <c r="B167" s="433"/>
      <c r="C167" s="434"/>
      <c r="D167" s="435">
        <f>D163+D158+D152+D148+D142+D137+D131+D123+D117+D108+D102+D98+D92+D87+D81+D76+D69+D63+D57+D52+D46+D39+D33+D28+D21+D14+D8</f>
        <v>13217</v>
      </c>
      <c r="E167" s="435">
        <f>E163+E158+E152+E148+E142+E137+E131+E123+E117+E108+E102+E98+E92+E87+E81+E76+E69+E63+E57+E52+E46+E39+E33+E28+E21+E14+E8</f>
        <v>8093</v>
      </c>
      <c r="F167" s="435">
        <f>F163+F158+F152+F148+F142+F137+F131+F123+F117+F108+F102+F98+F92+F87+F81+F76+F69+F63+F57+F52+F46+F39+F33+F28+F21+F14+F8</f>
        <v>4333</v>
      </c>
      <c r="G167" s="436">
        <f>G163+G158+G152+G148+G142+G137+G131+G123+G117+G108+G102+G98+G92+G87+G81+G76+G69+G63+G57+G52+G46+G39+G33+G28+G21+G14+G8</f>
        <v>25643</v>
      </c>
      <c r="H167" s="437">
        <f>G167/$G$167</f>
        <v>1</v>
      </c>
      <c r="I167" s="438">
        <f t="shared" si="11"/>
        <v>28207.3</v>
      </c>
      <c r="J167" s="439">
        <f t="shared" si="8"/>
        <v>564.14599999999996</v>
      </c>
      <c r="K167" s="440">
        <f t="shared" si="9"/>
        <v>62.056059999999995</v>
      </c>
      <c r="L167" s="441">
        <f>(J167*$F$2)</f>
        <v>19745.109999999997</v>
      </c>
      <c r="M167" s="442"/>
      <c r="N167" s="443"/>
      <c r="O167" s="444"/>
      <c r="P167" s="444"/>
      <c r="Q167" s="445"/>
    </row>
    <row r="169" spans="1:17">
      <c r="G169" s="448">
        <f>1-G167/MPP!F216</f>
        <v>8.6429869250774893E-2</v>
      </c>
    </row>
  </sheetData>
  <mergeCells count="17">
    <mergeCell ref="M6:M7"/>
    <mergeCell ref="N6:P6"/>
    <mergeCell ref="M3:Q3"/>
    <mergeCell ref="A4:C4"/>
    <mergeCell ref="D4:H4"/>
    <mergeCell ref="I4:L4"/>
    <mergeCell ref="M4:Q5"/>
    <mergeCell ref="A5:A7"/>
    <mergeCell ref="B5:B7"/>
    <mergeCell ref="C5:C7"/>
    <mergeCell ref="G5:G7"/>
    <mergeCell ref="H5:H7"/>
    <mergeCell ref="Q6:Q7"/>
    <mergeCell ref="I5:I7"/>
    <mergeCell ref="J5:J7"/>
    <mergeCell ref="K5:K7"/>
    <mergeCell ref="L5:L7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F2" sqref="F2"/>
    </sheetView>
  </sheetViews>
  <sheetFormatPr baseColWidth="10" defaultColWidth="11.5" defaultRowHeight="14" x14ac:dyDescent="0"/>
  <cols>
    <col min="1" max="1" width="36.5" bestFit="1" customWidth="1"/>
    <col min="4" max="4" width="14.33203125" bestFit="1" customWidth="1"/>
  </cols>
  <sheetData>
    <row r="2" spans="1:5">
      <c r="A2" s="289" t="s">
        <v>564</v>
      </c>
      <c r="B2" s="289" t="s">
        <v>432</v>
      </c>
      <c r="C2" s="289" t="s">
        <v>563</v>
      </c>
      <c r="D2" s="289" t="s">
        <v>568</v>
      </c>
      <c r="E2" s="289" t="s">
        <v>569</v>
      </c>
    </row>
    <row r="3" spans="1:5">
      <c r="A3" s="290" t="s">
        <v>565</v>
      </c>
      <c r="B3" s="289"/>
      <c r="C3" s="289"/>
      <c r="D3" s="289"/>
      <c r="E3" s="289"/>
    </row>
    <row r="4" spans="1:5">
      <c r="A4" t="s">
        <v>561</v>
      </c>
    </row>
    <row r="5" spans="1:5">
      <c r="A5" t="s">
        <v>562</v>
      </c>
    </row>
    <row r="6" spans="1:5">
      <c r="A6" t="s">
        <v>559</v>
      </c>
    </row>
    <row r="7" spans="1:5">
      <c r="A7" t="s">
        <v>560</v>
      </c>
    </row>
    <row r="8" spans="1:5">
      <c r="A8" t="s">
        <v>566</v>
      </c>
    </row>
    <row r="9" spans="1:5">
      <c r="A9" t="s">
        <v>567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21"/>
  <sheetViews>
    <sheetView view="pageBreakPreview" topLeftCell="A20" zoomScale="55" zoomScaleSheetLayoutView="55" workbookViewId="0">
      <pane xSplit="3" ySplit="3" topLeftCell="AB23" activePane="bottomRight" state="frozen"/>
      <selection activeCell="A20" sqref="A20"/>
      <selection pane="topRight" activeCell="D20" sqref="D20"/>
      <selection pane="bottomLeft" activeCell="A23" sqref="A23"/>
      <selection pane="bottomRight" activeCell="AE20" sqref="AE20:AF20"/>
    </sheetView>
  </sheetViews>
  <sheetFormatPr baseColWidth="10" defaultColWidth="8.83203125" defaultRowHeight="14" x14ac:dyDescent="0"/>
  <cols>
    <col min="1" max="1" width="9.1640625" customWidth="1"/>
    <col min="2" max="2" width="31.83203125" customWidth="1"/>
    <col min="3" max="3" width="33" customWidth="1"/>
    <col min="5" max="5" width="39.83203125" bestFit="1" customWidth="1"/>
    <col min="10" max="10" width="20.1640625" customWidth="1"/>
    <col min="11" max="11" width="24" customWidth="1"/>
    <col min="12" max="12" width="9.5" bestFit="1" customWidth="1"/>
    <col min="17" max="17" width="16.5" customWidth="1"/>
    <col min="18" max="18" width="14" customWidth="1"/>
    <col min="19" max="19" width="12.5" customWidth="1"/>
    <col min="20" max="20" width="15" customWidth="1"/>
    <col min="21" max="21" width="12.33203125" customWidth="1"/>
    <col min="22" max="22" width="13" customWidth="1"/>
    <col min="23" max="23" width="17.5" customWidth="1"/>
    <col min="24" max="24" width="14.83203125" customWidth="1"/>
    <col min="26" max="26" width="14.5" customWidth="1"/>
    <col min="28" max="28" width="11.5" customWidth="1"/>
    <col min="29" max="29" width="17.5" customWidth="1"/>
    <col min="31" max="31" width="13.1640625" customWidth="1"/>
    <col min="32" max="32" width="44.33203125" customWidth="1"/>
    <col min="33" max="33" width="16.1640625" customWidth="1"/>
    <col min="34" max="34" width="17.33203125" customWidth="1"/>
    <col min="35" max="35" width="18.83203125" customWidth="1"/>
    <col min="36" max="36" width="16.5" customWidth="1"/>
  </cols>
  <sheetData>
    <row r="1" spans="1:30">
      <c r="H1">
        <v>1</v>
      </c>
      <c r="I1">
        <v>80</v>
      </c>
    </row>
    <row r="2" spans="1:30">
      <c r="B2" t="s">
        <v>0</v>
      </c>
      <c r="H2">
        <v>3</v>
      </c>
      <c r="I2">
        <v>60</v>
      </c>
    </row>
    <row r="3" spans="1:30">
      <c r="H3">
        <v>5</v>
      </c>
      <c r="I3">
        <v>50</v>
      </c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23">
      <c r="A6" s="520" t="s">
        <v>1</v>
      </c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3"/>
      <c r="M6" s="4"/>
      <c r="N6" s="521"/>
      <c r="O6" s="52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8">
      <c r="A7" s="5"/>
      <c r="B7" s="5"/>
      <c r="C7" s="5"/>
      <c r="D7" s="5"/>
      <c r="E7" s="3"/>
      <c r="F7" s="3"/>
      <c r="G7" s="3"/>
      <c r="H7" s="3"/>
      <c r="I7" s="3"/>
      <c r="J7" s="3"/>
      <c r="K7" s="3"/>
      <c r="L7" s="4"/>
      <c r="M7" s="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8">
      <c r="A8" s="522" t="s">
        <v>2</v>
      </c>
      <c r="B8" s="523"/>
      <c r="C8" s="524"/>
      <c r="D8" s="512"/>
      <c r="E8" s="514"/>
      <c r="F8" s="7" t="s">
        <v>19</v>
      </c>
      <c r="G8" s="7"/>
      <c r="H8" s="7"/>
      <c r="I8" s="8"/>
      <c r="J8" s="8"/>
      <c r="K8" s="8"/>
      <c r="L8" s="9"/>
      <c r="M8" s="10"/>
      <c r="N8" s="9"/>
      <c r="O8" s="1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8">
      <c r="A9" s="9"/>
      <c r="B9" s="9"/>
      <c r="C9" s="9"/>
      <c r="D9" s="9"/>
      <c r="E9" s="12"/>
      <c r="F9" s="8"/>
      <c r="G9" s="8"/>
      <c r="H9" s="8"/>
      <c r="I9" s="8"/>
      <c r="J9" s="8"/>
      <c r="K9" s="13"/>
      <c r="L9" s="9"/>
      <c r="M9" s="10"/>
      <c r="N9" s="9"/>
      <c r="O9" s="1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">
      <c r="A10" s="9"/>
      <c r="B10" s="9"/>
      <c r="C10" s="9"/>
      <c r="D10" s="9"/>
      <c r="E10" s="12"/>
      <c r="F10" s="8"/>
      <c r="G10" s="8"/>
      <c r="H10" s="8"/>
      <c r="I10" s="8"/>
      <c r="J10" s="525" t="s">
        <v>3</v>
      </c>
      <c r="K10" s="526"/>
      <c r="L10" s="9"/>
      <c r="M10" s="10"/>
      <c r="N10" s="9"/>
      <c r="O10" s="11"/>
      <c r="P10" s="519" t="s">
        <v>4</v>
      </c>
      <c r="Q10" s="519"/>
      <c r="R10" s="519"/>
      <c r="S10" s="519"/>
      <c r="T10" s="519"/>
      <c r="U10" s="519"/>
      <c r="V10" s="519"/>
      <c r="W10" s="2"/>
      <c r="X10" s="2"/>
      <c r="Y10" s="2"/>
      <c r="Z10" s="2"/>
      <c r="AA10" s="2"/>
      <c r="AB10" s="2"/>
      <c r="AC10" s="2"/>
      <c r="AD10" s="2"/>
    </row>
    <row r="11" spans="1:30" ht="18">
      <c r="A11" s="515"/>
      <c r="B11" s="515"/>
      <c r="C11" s="515"/>
      <c r="D11" s="14"/>
      <c r="E11" s="15" t="s">
        <v>5</v>
      </c>
      <c r="F11" s="16">
        <f>F537</f>
        <v>0</v>
      </c>
      <c r="G11" s="447"/>
      <c r="H11" s="12"/>
      <c r="I11" s="12"/>
      <c r="J11" s="501" t="s">
        <v>6</v>
      </c>
      <c r="K11" s="502"/>
      <c r="L11" s="512"/>
      <c r="M11" s="514"/>
      <c r="N11" s="9"/>
      <c r="O11" s="11"/>
      <c r="P11" s="500" t="s">
        <v>7</v>
      </c>
      <c r="Q11" s="500"/>
      <c r="R11" s="500"/>
      <c r="S11" s="500"/>
      <c r="T11" s="500"/>
      <c r="U11" s="500"/>
      <c r="V11" s="17"/>
      <c r="W11" s="2"/>
      <c r="X11" s="2"/>
      <c r="Y11" s="2"/>
      <c r="Z11" s="2"/>
      <c r="AA11" s="2"/>
      <c r="AB11" s="2"/>
      <c r="AC11" s="2"/>
      <c r="AD11" s="2"/>
    </row>
    <row r="12" spans="1:30" ht="18">
      <c r="A12" s="515"/>
      <c r="B12" s="515"/>
      <c r="C12" s="515"/>
      <c r="D12" s="14"/>
      <c r="E12" s="15" t="s">
        <v>8</v>
      </c>
      <c r="F12" s="16">
        <f>I537</f>
        <v>0</v>
      </c>
      <c r="G12" s="447"/>
      <c r="H12" s="12"/>
      <c r="I12" s="12"/>
      <c r="J12" s="501" t="s">
        <v>9</v>
      </c>
      <c r="K12" s="502"/>
      <c r="L12" s="512"/>
      <c r="M12" s="514"/>
      <c r="N12" s="9"/>
      <c r="O12" s="11"/>
      <c r="P12" s="500" t="s">
        <v>10</v>
      </c>
      <c r="Q12" s="500"/>
      <c r="R12" s="500"/>
      <c r="S12" s="500"/>
      <c r="T12" s="500"/>
      <c r="U12" s="500"/>
      <c r="V12" s="17"/>
      <c r="W12" s="2"/>
      <c r="X12" s="2"/>
      <c r="Y12" s="2"/>
      <c r="Z12" s="2"/>
      <c r="AA12" s="2"/>
      <c r="AB12" s="2"/>
      <c r="AC12" s="2"/>
      <c r="AD12" s="2"/>
    </row>
    <row r="13" spans="1:30" ht="18">
      <c r="A13" s="515"/>
      <c r="B13" s="515"/>
      <c r="C13" s="515"/>
      <c r="D13" s="14"/>
      <c r="E13" s="15" t="s">
        <v>11</v>
      </c>
      <c r="F13" s="16">
        <f>L537</f>
        <v>0</v>
      </c>
      <c r="G13" s="447"/>
      <c r="H13" s="12"/>
      <c r="I13" s="12"/>
      <c r="J13" s="501" t="s">
        <v>12</v>
      </c>
      <c r="K13" s="502"/>
      <c r="L13" s="512"/>
      <c r="M13" s="514"/>
      <c r="N13" s="9"/>
      <c r="O13" s="11"/>
      <c r="P13" s="500" t="s">
        <v>13</v>
      </c>
      <c r="Q13" s="500"/>
      <c r="R13" s="500"/>
      <c r="S13" s="500"/>
      <c r="T13" s="500"/>
      <c r="U13" s="500"/>
      <c r="V13" s="17"/>
      <c r="W13" s="2"/>
      <c r="X13" s="2"/>
      <c r="Y13" s="2"/>
      <c r="Z13" s="2"/>
      <c r="AA13" s="2"/>
      <c r="AB13" s="2"/>
      <c r="AC13" s="2"/>
      <c r="AD13" s="2"/>
    </row>
    <row r="14" spans="1:30" ht="18">
      <c r="A14" s="515"/>
      <c r="B14" s="515"/>
      <c r="C14" s="515"/>
      <c r="D14" s="14"/>
      <c r="E14" s="15" t="s">
        <v>14</v>
      </c>
      <c r="F14" s="16">
        <f>P537</f>
        <v>0</v>
      </c>
      <c r="G14" s="447"/>
      <c r="H14" s="12"/>
      <c r="I14" s="12"/>
      <c r="J14" s="501" t="s">
        <v>15</v>
      </c>
      <c r="K14" s="502"/>
      <c r="L14" s="512"/>
      <c r="M14" s="514"/>
      <c r="N14" s="9"/>
      <c r="O14" s="11"/>
      <c r="P14" s="516" t="s">
        <v>16</v>
      </c>
      <c r="Q14" s="517"/>
      <c r="R14" s="517"/>
      <c r="S14" s="517"/>
      <c r="T14" s="517"/>
      <c r="U14" s="518"/>
      <c r="V14" s="19"/>
      <c r="W14" s="2"/>
      <c r="X14" s="2"/>
      <c r="Y14" s="2"/>
      <c r="Z14" s="2"/>
      <c r="AA14" s="2"/>
      <c r="AB14" s="2"/>
      <c r="AC14" s="2"/>
      <c r="AD14" s="2"/>
    </row>
    <row r="15" spans="1:30" ht="18">
      <c r="A15" s="14"/>
      <c r="B15" s="14"/>
      <c r="C15" s="14"/>
      <c r="D15" s="14"/>
      <c r="E15" s="12"/>
      <c r="F15" s="8"/>
      <c r="G15" s="8"/>
      <c r="H15" s="8"/>
      <c r="I15" s="8"/>
      <c r="J15" s="8"/>
      <c r="K15" s="8"/>
      <c r="L15" s="18"/>
      <c r="M15" s="9"/>
      <c r="N15" s="9"/>
      <c r="O15" s="11"/>
      <c r="P15" s="500"/>
      <c r="Q15" s="500"/>
      <c r="R15" s="500"/>
      <c r="S15" s="500"/>
      <c r="T15" s="500"/>
      <c r="U15" s="500"/>
      <c r="V15" s="19"/>
      <c r="W15" s="2"/>
      <c r="X15" s="2"/>
      <c r="Y15" s="2"/>
      <c r="Z15" s="2"/>
      <c r="AA15" s="2"/>
      <c r="AB15" s="2"/>
      <c r="AC15" s="2"/>
      <c r="AD15" s="2"/>
    </row>
    <row r="16" spans="1:30" ht="18">
      <c r="A16" s="9"/>
      <c r="B16" s="9"/>
      <c r="C16" s="9"/>
      <c r="D16" s="9"/>
      <c r="E16" s="15" t="s">
        <v>17</v>
      </c>
      <c r="F16" s="512"/>
      <c r="G16" s="513"/>
      <c r="H16" s="514"/>
      <c r="I16" s="12"/>
      <c r="J16" s="501" t="s">
        <v>18</v>
      </c>
      <c r="K16" s="502"/>
      <c r="L16" s="512"/>
      <c r="M16" s="514"/>
      <c r="N16" s="9"/>
      <c r="O16" s="11"/>
      <c r="P16" s="500"/>
      <c r="Q16" s="500"/>
      <c r="R16" s="500"/>
      <c r="S16" s="500"/>
      <c r="T16" s="500"/>
      <c r="U16" s="500"/>
      <c r="V16" s="17"/>
      <c r="W16" s="2"/>
      <c r="X16" s="2"/>
      <c r="Y16" s="2"/>
      <c r="Z16" s="2"/>
      <c r="AA16" s="2"/>
      <c r="AB16" s="2"/>
      <c r="AC16" s="2"/>
      <c r="AD16" s="2"/>
    </row>
    <row r="17" spans="1:36" ht="18">
      <c r="A17" s="9"/>
      <c r="B17" s="9"/>
      <c r="C17" s="9"/>
      <c r="D17" s="9"/>
      <c r="E17" s="12"/>
      <c r="F17" s="8"/>
      <c r="G17" s="8"/>
      <c r="H17" s="8"/>
      <c r="I17" s="20"/>
      <c r="J17" s="8"/>
      <c r="K17" s="8"/>
      <c r="L17" s="9"/>
      <c r="M17" s="10"/>
      <c r="N17" s="9"/>
      <c r="O17" s="1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9" spans="1:36">
      <c r="W19">
        <v>65</v>
      </c>
      <c r="X19">
        <v>1</v>
      </c>
    </row>
    <row r="20" spans="1:36" ht="20">
      <c r="A20" s="21"/>
      <c r="B20" s="21"/>
      <c r="C20" s="21"/>
      <c r="D20" s="21"/>
      <c r="E20" s="503" t="s">
        <v>20</v>
      </c>
      <c r="F20" s="504"/>
      <c r="G20" s="504"/>
      <c r="H20" s="504"/>
      <c r="I20" s="504"/>
      <c r="J20" s="504"/>
      <c r="K20" s="504"/>
      <c r="L20" s="504"/>
      <c r="M20" s="504"/>
      <c r="N20" s="504"/>
      <c r="O20" s="505"/>
      <c r="P20" s="506" t="s">
        <v>21</v>
      </c>
      <c r="Q20" s="507"/>
      <c r="R20" s="507"/>
      <c r="S20" s="508"/>
      <c r="T20" s="509" t="s">
        <v>22</v>
      </c>
      <c r="U20" s="510"/>
      <c r="V20" s="511"/>
      <c r="W20" s="495" t="s">
        <v>23</v>
      </c>
      <c r="X20" s="496"/>
      <c r="Y20" s="497" t="s">
        <v>24</v>
      </c>
      <c r="Z20" s="497"/>
      <c r="AA20" s="497"/>
      <c r="AB20" s="497"/>
      <c r="AC20" s="498" t="s">
        <v>25</v>
      </c>
      <c r="AD20" s="498"/>
      <c r="AE20" s="499" t="s">
        <v>26</v>
      </c>
      <c r="AF20" s="499"/>
      <c r="AG20" s="22"/>
      <c r="AH20" s="23"/>
      <c r="AI20" s="23"/>
      <c r="AJ20" s="23"/>
    </row>
    <row r="21" spans="1:36" ht="73.5" customHeight="1">
      <c r="A21" s="54" t="s">
        <v>27</v>
      </c>
      <c r="B21" s="26" t="s">
        <v>28</v>
      </c>
      <c r="C21" s="57" t="s">
        <v>29</v>
      </c>
      <c r="D21" s="24" t="s">
        <v>30</v>
      </c>
      <c r="E21" s="25" t="s">
        <v>31</v>
      </c>
      <c r="F21" s="24" t="s">
        <v>32</v>
      </c>
      <c r="G21" s="24" t="s">
        <v>776</v>
      </c>
      <c r="H21" s="24" t="s">
        <v>33</v>
      </c>
      <c r="I21" s="24" t="s">
        <v>34</v>
      </c>
      <c r="J21" s="26" t="s">
        <v>35</v>
      </c>
      <c r="K21" s="26" t="s">
        <v>36</v>
      </c>
      <c r="L21" s="24" t="s">
        <v>37</v>
      </c>
      <c r="M21" s="24" t="s">
        <v>38</v>
      </c>
      <c r="N21" s="27" t="s">
        <v>39</v>
      </c>
      <c r="O21" s="26" t="s">
        <v>40</v>
      </c>
      <c r="P21" s="28" t="s">
        <v>41</v>
      </c>
      <c r="Q21" s="28" t="s">
        <v>425</v>
      </c>
      <c r="R21" s="28" t="s">
        <v>42</v>
      </c>
      <c r="S21" s="29" t="s">
        <v>43</v>
      </c>
      <c r="T21" s="30" t="e">
        <f>CONCATENATE("Viagens Camião pequeno @ ",ROUND('[1]1. Parametros Logisticos'!L26,0)," balões")</f>
        <v>#REF!</v>
      </c>
      <c r="U21" s="30" t="e">
        <f>CONCATENATE("Viagens Land Cruiser Pickup @ ",ROUND('[1]1. Parametros Logisticos'!L28,0)," fardos")</f>
        <v>#REF!</v>
      </c>
      <c r="V21" s="30" t="s">
        <v>44</v>
      </c>
      <c r="W21" s="31" t="s">
        <v>45</v>
      </c>
      <c r="X21" s="32" t="s">
        <v>46</v>
      </c>
      <c r="Y21" s="33" t="s">
        <v>47</v>
      </c>
      <c r="Z21" s="34" t="s">
        <v>48</v>
      </c>
      <c r="AA21" s="33" t="s">
        <v>49</v>
      </c>
      <c r="AB21" s="33" t="s">
        <v>50</v>
      </c>
      <c r="AC21" s="35" t="s">
        <v>51</v>
      </c>
      <c r="AD21" s="35" t="s">
        <v>52</v>
      </c>
      <c r="AE21" s="36" t="s">
        <v>53</v>
      </c>
      <c r="AF21" s="36" t="s">
        <v>54</v>
      </c>
      <c r="AG21" s="36" t="s">
        <v>55</v>
      </c>
      <c r="AH21" s="37" t="s">
        <v>56</v>
      </c>
      <c r="AI21" s="37" t="s">
        <v>57</v>
      </c>
      <c r="AJ21" s="37" t="s">
        <v>58</v>
      </c>
    </row>
    <row r="22" spans="1:36" s="197" customFormat="1">
      <c r="A22" s="191">
        <v>1</v>
      </c>
      <c r="B22" s="198" t="s">
        <v>59</v>
      </c>
      <c r="C22" s="71" t="s">
        <v>59</v>
      </c>
      <c r="D22" s="192"/>
      <c r="E22" s="68"/>
      <c r="F22" s="68"/>
      <c r="G22" s="68"/>
      <c r="H22" s="68"/>
      <c r="I22" s="68"/>
      <c r="J22" s="68"/>
      <c r="K22" s="68"/>
      <c r="L22" s="193">
        <f>I22</f>
        <v>0</v>
      </c>
      <c r="M22" s="193">
        <f>L22/50</f>
        <v>0</v>
      </c>
      <c r="N22" s="68"/>
      <c r="O22" s="194"/>
      <c r="P22" s="68"/>
      <c r="Q22" s="68"/>
      <c r="R22" s="68"/>
      <c r="S22" s="193">
        <f>SUM(P22+Q22+R22)</f>
        <v>0</v>
      </c>
      <c r="T22" s="68"/>
      <c r="U22" s="68"/>
      <c r="V22" s="68"/>
      <c r="W22" s="68"/>
      <c r="X22" s="195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</row>
    <row r="23" spans="1:36">
      <c r="A23" s="52"/>
      <c r="B23" s="38"/>
      <c r="C23" s="58" t="s">
        <v>60</v>
      </c>
      <c r="D23" s="41" t="s">
        <v>186</v>
      </c>
      <c r="E23" s="38">
        <v>1</v>
      </c>
      <c r="F23" s="189">
        <f>Classes!D16+Classes!F16+Classes!H16</f>
        <v>710</v>
      </c>
      <c r="G23" s="189"/>
      <c r="H23" s="189">
        <f>Classes!J16</f>
        <v>37</v>
      </c>
      <c r="I23" s="49">
        <f>SUM(F23+H23)</f>
        <v>747</v>
      </c>
      <c r="J23" s="38" t="s">
        <v>413</v>
      </c>
      <c r="K23" s="38">
        <v>0</v>
      </c>
      <c r="L23" s="62">
        <f t="shared" ref="L23:L88" si="0">I23</f>
        <v>747</v>
      </c>
      <c r="M23" s="62">
        <f t="shared" ref="M23:M88" si="1">L23/50</f>
        <v>14.94</v>
      </c>
      <c r="N23" s="38"/>
      <c r="O23" s="60" t="s">
        <v>185</v>
      </c>
      <c r="P23" s="38">
        <v>6</v>
      </c>
      <c r="Q23" s="38">
        <v>3</v>
      </c>
      <c r="R23" s="38">
        <v>4</v>
      </c>
      <c r="S23" s="62">
        <f t="shared" ref="S23:S88" si="2">SUM(P23+Q23+R23)</f>
        <v>13</v>
      </c>
      <c r="T23" s="38"/>
      <c r="U23" s="38"/>
      <c r="V23" s="38"/>
      <c r="W23" s="38"/>
      <c r="X23" s="61">
        <f>+L23/(S23*$W$19)</f>
        <v>0.88402366863905324</v>
      </c>
      <c r="Y23" s="38">
        <v>1</v>
      </c>
      <c r="Z23" s="38" t="s">
        <v>418</v>
      </c>
      <c r="AA23" s="38"/>
      <c r="AB23" s="38">
        <v>1</v>
      </c>
      <c r="AC23" s="38"/>
      <c r="AD23" s="38"/>
      <c r="AE23" s="38"/>
      <c r="AF23" s="38"/>
      <c r="AG23" s="38"/>
      <c r="AH23" s="38"/>
      <c r="AI23" s="38"/>
      <c r="AJ23" s="38"/>
    </row>
    <row r="24" spans="1:36">
      <c r="A24" s="52"/>
      <c r="B24" s="38"/>
      <c r="C24" s="58" t="s">
        <v>61</v>
      </c>
      <c r="D24" s="41" t="s">
        <v>186</v>
      </c>
      <c r="E24" s="38">
        <v>2</v>
      </c>
      <c r="F24" s="189">
        <f>Classes!D17+Classes!F17+Classes!H17</f>
        <v>281</v>
      </c>
      <c r="G24" s="189"/>
      <c r="H24" s="189">
        <f>Classes!J17</f>
        <v>14</v>
      </c>
      <c r="I24" s="49">
        <f t="shared" ref="I24:I90" si="3">SUM(F24+H24)</f>
        <v>295</v>
      </c>
      <c r="J24" s="38" t="s">
        <v>412</v>
      </c>
      <c r="K24" s="38">
        <v>2</v>
      </c>
      <c r="L24" s="62">
        <f t="shared" si="0"/>
        <v>295</v>
      </c>
      <c r="M24" s="62">
        <f t="shared" si="1"/>
        <v>5.9</v>
      </c>
      <c r="N24" s="38"/>
      <c r="O24" s="60" t="s">
        <v>185</v>
      </c>
      <c r="P24" s="38">
        <v>2</v>
      </c>
      <c r="Q24" s="38">
        <v>1</v>
      </c>
      <c r="R24" s="38">
        <v>1</v>
      </c>
      <c r="S24" s="62">
        <f t="shared" si="2"/>
        <v>4</v>
      </c>
      <c r="T24" s="38"/>
      <c r="U24" s="38"/>
      <c r="V24" s="38"/>
      <c r="W24" s="38"/>
      <c r="X24" s="61">
        <f t="shared" ref="X24:X90" si="4">+L24/(S24*$W$19)</f>
        <v>1.1346153846153846</v>
      </c>
      <c r="Y24" s="38">
        <v>1</v>
      </c>
      <c r="Z24" s="38" t="s">
        <v>418</v>
      </c>
      <c r="AA24" s="38"/>
      <c r="AB24" s="38">
        <v>1</v>
      </c>
      <c r="AC24" s="38"/>
      <c r="AD24" s="38"/>
      <c r="AE24" s="38"/>
      <c r="AF24" s="38"/>
      <c r="AG24" s="38"/>
      <c r="AH24" s="38"/>
      <c r="AI24" s="38"/>
      <c r="AJ24" s="38"/>
    </row>
    <row r="25" spans="1:36">
      <c r="A25" s="52"/>
      <c r="B25" s="38"/>
      <c r="C25" s="58" t="s">
        <v>62</v>
      </c>
      <c r="D25" s="41" t="s">
        <v>186</v>
      </c>
      <c r="E25" s="38">
        <v>3</v>
      </c>
      <c r="F25" s="189">
        <f>Classes!D18+Classes!F18+Classes!H18</f>
        <v>142</v>
      </c>
      <c r="G25" s="189"/>
      <c r="H25" s="189">
        <f>Classes!J18</f>
        <v>8</v>
      </c>
      <c r="I25" s="49">
        <f t="shared" si="3"/>
        <v>150</v>
      </c>
      <c r="J25" s="38" t="s">
        <v>413</v>
      </c>
      <c r="K25" s="38">
        <v>5</v>
      </c>
      <c r="L25" s="62">
        <f t="shared" si="0"/>
        <v>150</v>
      </c>
      <c r="M25" s="62">
        <f t="shared" si="1"/>
        <v>3</v>
      </c>
      <c r="N25" s="38"/>
      <c r="O25" s="60" t="s">
        <v>185</v>
      </c>
      <c r="P25" s="38">
        <v>1</v>
      </c>
      <c r="Q25" s="38">
        <v>1</v>
      </c>
      <c r="R25" s="38">
        <v>1</v>
      </c>
      <c r="S25" s="62">
        <f t="shared" si="2"/>
        <v>3</v>
      </c>
      <c r="T25" s="38"/>
      <c r="U25" s="38"/>
      <c r="V25" s="38"/>
      <c r="W25" s="38"/>
      <c r="X25" s="61">
        <f t="shared" si="4"/>
        <v>0.76923076923076927</v>
      </c>
      <c r="Y25" s="38">
        <v>2</v>
      </c>
      <c r="Z25" s="38" t="s">
        <v>419</v>
      </c>
      <c r="AA25" s="38"/>
      <c r="AB25" s="38">
        <v>1</v>
      </c>
      <c r="AC25" s="38"/>
      <c r="AD25" s="38"/>
      <c r="AE25" s="38"/>
      <c r="AF25" s="38"/>
      <c r="AG25" s="38"/>
      <c r="AH25" s="38"/>
      <c r="AI25" s="38"/>
      <c r="AJ25" s="38"/>
    </row>
    <row r="26" spans="1:36">
      <c r="A26" s="52"/>
      <c r="B26" s="38"/>
      <c r="C26" s="58" t="s">
        <v>63</v>
      </c>
      <c r="D26" s="41" t="s">
        <v>186</v>
      </c>
      <c r="E26" s="38">
        <v>4</v>
      </c>
      <c r="F26" s="189">
        <f>Classes!D19+Classes!F19+Classes!H19</f>
        <v>148</v>
      </c>
      <c r="G26" s="189"/>
      <c r="H26" s="189">
        <f>Classes!J19</f>
        <v>10</v>
      </c>
      <c r="I26" s="49">
        <f t="shared" si="3"/>
        <v>158</v>
      </c>
      <c r="J26" s="38" t="s">
        <v>412</v>
      </c>
      <c r="K26" s="38">
        <v>7</v>
      </c>
      <c r="L26" s="62">
        <f t="shared" si="0"/>
        <v>158</v>
      </c>
      <c r="M26" s="62">
        <f t="shared" si="1"/>
        <v>3.16</v>
      </c>
      <c r="N26" s="38"/>
      <c r="O26" s="60" t="s">
        <v>185</v>
      </c>
      <c r="P26" s="38">
        <v>2</v>
      </c>
      <c r="Q26" s="38">
        <v>1</v>
      </c>
      <c r="R26" s="38">
        <v>1</v>
      </c>
      <c r="S26" s="62">
        <f t="shared" si="2"/>
        <v>4</v>
      </c>
      <c r="T26" s="38"/>
      <c r="U26" s="38"/>
      <c r="V26" s="38"/>
      <c r="W26" s="38"/>
      <c r="X26" s="61">
        <f t="shared" si="4"/>
        <v>0.60769230769230764</v>
      </c>
      <c r="Y26" s="38">
        <v>1</v>
      </c>
      <c r="Z26" s="38" t="s">
        <v>418</v>
      </c>
      <c r="AA26" s="38"/>
      <c r="AB26" s="38">
        <v>1</v>
      </c>
      <c r="AC26" s="38"/>
      <c r="AD26" s="38"/>
      <c r="AE26" s="38"/>
      <c r="AF26" s="38"/>
      <c r="AG26" s="38"/>
      <c r="AH26" s="38"/>
      <c r="AI26" s="38"/>
      <c r="AJ26" s="38"/>
    </row>
    <row r="27" spans="1:36">
      <c r="A27" s="52"/>
      <c r="B27" s="38"/>
      <c r="C27" s="58" t="s">
        <v>64</v>
      </c>
      <c r="D27" s="41" t="s">
        <v>186</v>
      </c>
      <c r="E27" s="38">
        <v>5</v>
      </c>
      <c r="F27" s="189">
        <f>Classes!D20+Classes!F20+Classes!H20</f>
        <v>277</v>
      </c>
      <c r="G27" s="189"/>
      <c r="H27" s="189">
        <f>Classes!J20</f>
        <v>10</v>
      </c>
      <c r="I27" s="49">
        <f t="shared" si="3"/>
        <v>287</v>
      </c>
      <c r="J27" s="38" t="s">
        <v>413</v>
      </c>
      <c r="K27" s="38">
        <v>5</v>
      </c>
      <c r="L27" s="62">
        <f t="shared" si="0"/>
        <v>287</v>
      </c>
      <c r="M27" s="62">
        <f t="shared" si="1"/>
        <v>5.74</v>
      </c>
      <c r="N27" s="38"/>
      <c r="O27" s="60" t="s">
        <v>185</v>
      </c>
      <c r="P27" s="38">
        <v>3</v>
      </c>
      <c r="Q27" s="38">
        <v>1</v>
      </c>
      <c r="R27" s="38">
        <v>1</v>
      </c>
      <c r="S27" s="62">
        <f t="shared" si="2"/>
        <v>5</v>
      </c>
      <c r="T27" s="38"/>
      <c r="U27" s="38"/>
      <c r="V27" s="38"/>
      <c r="W27" s="38"/>
      <c r="X27" s="61">
        <f t="shared" si="4"/>
        <v>0.88307692307692309</v>
      </c>
      <c r="Y27" s="38">
        <v>1</v>
      </c>
      <c r="Z27" s="38" t="s">
        <v>418</v>
      </c>
      <c r="AA27" s="38"/>
      <c r="AB27" s="38">
        <v>1</v>
      </c>
      <c r="AC27" s="38"/>
      <c r="AD27" s="38"/>
      <c r="AE27" s="38"/>
      <c r="AF27" s="38"/>
      <c r="AG27" s="38"/>
      <c r="AH27" s="38"/>
      <c r="AI27" s="38"/>
      <c r="AJ27" s="38"/>
    </row>
    <row r="28" spans="1:36" s="65" customFormat="1">
      <c r="A28" s="66"/>
      <c r="B28" s="45" t="s">
        <v>182</v>
      </c>
      <c r="C28" s="59"/>
      <c r="D28" s="48"/>
      <c r="E28" s="45"/>
      <c r="F28" s="45">
        <f>SUM(F22:F27)</f>
        <v>1558</v>
      </c>
      <c r="G28" s="45"/>
      <c r="H28" s="45">
        <f t="shared" ref="H28:I28" si="5">SUM(H22:H27)</f>
        <v>79</v>
      </c>
      <c r="I28" s="45">
        <f t="shared" si="5"/>
        <v>1637</v>
      </c>
      <c r="J28" s="45"/>
      <c r="K28" s="45"/>
      <c r="L28" s="63">
        <f t="shared" si="0"/>
        <v>1637</v>
      </c>
      <c r="M28" s="63">
        <f t="shared" si="1"/>
        <v>32.74</v>
      </c>
      <c r="N28" s="45"/>
      <c r="O28" s="45"/>
      <c r="P28" s="45">
        <f>SUM(P22:P27)</f>
        <v>14</v>
      </c>
      <c r="Q28" s="45">
        <f>SUM(Q22:Q27)</f>
        <v>7</v>
      </c>
      <c r="R28" s="45">
        <f>SUM(R22:R27)</f>
        <v>8</v>
      </c>
      <c r="S28" s="63">
        <f>SUM(S22:S27)</f>
        <v>29</v>
      </c>
      <c r="T28" s="45"/>
      <c r="U28" s="45"/>
      <c r="V28" s="45"/>
      <c r="W28" s="45"/>
      <c r="X28" s="64">
        <f t="shared" si="4"/>
        <v>0.86843501326259942</v>
      </c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36" s="197" customFormat="1">
      <c r="A29" s="191">
        <v>2</v>
      </c>
      <c r="B29" s="198" t="s">
        <v>65</v>
      </c>
      <c r="C29" s="71" t="s">
        <v>65</v>
      </c>
      <c r="D29" s="192"/>
      <c r="E29" s="68"/>
      <c r="F29" s="68"/>
      <c r="G29" s="68"/>
      <c r="H29" s="68"/>
      <c r="I29" s="68"/>
      <c r="J29" s="68"/>
      <c r="K29" s="68"/>
      <c r="L29" s="193">
        <f t="shared" si="0"/>
        <v>0</v>
      </c>
      <c r="M29" s="193">
        <f t="shared" si="1"/>
        <v>0</v>
      </c>
      <c r="N29" s="68"/>
      <c r="O29" s="194" t="s">
        <v>185</v>
      </c>
      <c r="P29" s="68"/>
      <c r="Q29" s="68"/>
      <c r="R29" s="68"/>
      <c r="S29" s="193">
        <f t="shared" si="2"/>
        <v>0</v>
      </c>
      <c r="T29" s="68"/>
      <c r="U29" s="68"/>
      <c r="V29" s="68"/>
      <c r="W29" s="68"/>
      <c r="X29" s="195" t="e">
        <f t="shared" si="4"/>
        <v>#DIV/0!</v>
      </c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</row>
    <row r="30" spans="1:36">
      <c r="A30" s="55"/>
      <c r="B30" s="38"/>
      <c r="C30" s="58" t="s">
        <v>66</v>
      </c>
      <c r="D30" s="41" t="s">
        <v>411</v>
      </c>
      <c r="E30" s="38">
        <v>6</v>
      </c>
      <c r="F30" s="38">
        <f>Classes!D22+Classes!F22+Classes!H22</f>
        <v>276</v>
      </c>
      <c r="G30" s="38"/>
      <c r="H30" s="38">
        <f>Classes!J22</f>
        <v>10</v>
      </c>
      <c r="I30" s="49">
        <f t="shared" si="3"/>
        <v>286</v>
      </c>
      <c r="J30" s="38" t="s">
        <v>414</v>
      </c>
      <c r="K30" s="38">
        <v>50</v>
      </c>
      <c r="L30" s="62">
        <f t="shared" si="0"/>
        <v>286</v>
      </c>
      <c r="M30" s="62">
        <f t="shared" si="1"/>
        <v>5.72</v>
      </c>
      <c r="N30" s="38"/>
      <c r="O30" s="60" t="s">
        <v>185</v>
      </c>
      <c r="P30" s="38">
        <v>3</v>
      </c>
      <c r="Q30" s="38">
        <v>1</v>
      </c>
      <c r="R30" s="38">
        <v>1</v>
      </c>
      <c r="S30" s="62">
        <f t="shared" si="2"/>
        <v>5</v>
      </c>
      <c r="T30" s="38"/>
      <c r="U30" s="38"/>
      <c r="V30" s="38"/>
      <c r="W30" s="38"/>
      <c r="X30" s="61">
        <f t="shared" si="4"/>
        <v>0.88</v>
      </c>
      <c r="Y30" s="38">
        <v>1</v>
      </c>
      <c r="Z30" s="38" t="s">
        <v>418</v>
      </c>
      <c r="AA30" s="38"/>
      <c r="AB30" s="38">
        <v>1</v>
      </c>
      <c r="AC30" s="38"/>
      <c r="AD30" s="38"/>
      <c r="AE30" s="38"/>
      <c r="AF30" s="38"/>
      <c r="AG30" s="38"/>
      <c r="AH30" s="38"/>
      <c r="AI30" s="38"/>
      <c r="AJ30" s="38"/>
    </row>
    <row r="31" spans="1:36">
      <c r="A31" s="55"/>
      <c r="B31" s="38"/>
      <c r="C31" s="58" t="s">
        <v>67</v>
      </c>
      <c r="D31" s="41" t="s">
        <v>411</v>
      </c>
      <c r="E31" s="38">
        <v>7</v>
      </c>
      <c r="F31" s="38">
        <f>Classes!D23+Classes!F23+Classes!H23</f>
        <v>133</v>
      </c>
      <c r="G31" s="38"/>
      <c r="H31" s="38">
        <f>Classes!J23</f>
        <v>6</v>
      </c>
      <c r="I31" s="49">
        <f t="shared" si="3"/>
        <v>139</v>
      </c>
      <c r="J31" s="38" t="s">
        <v>414</v>
      </c>
      <c r="K31" s="38">
        <v>53</v>
      </c>
      <c r="L31" s="62">
        <f t="shared" si="0"/>
        <v>139</v>
      </c>
      <c r="M31" s="62">
        <f t="shared" si="1"/>
        <v>2.78</v>
      </c>
      <c r="N31" s="38"/>
      <c r="O31" s="60" t="s">
        <v>185</v>
      </c>
      <c r="P31" s="38">
        <v>1</v>
      </c>
      <c r="Q31" s="38">
        <v>1</v>
      </c>
      <c r="R31" s="38">
        <v>1</v>
      </c>
      <c r="S31" s="62">
        <f t="shared" si="2"/>
        <v>3</v>
      </c>
      <c r="T31" s="38"/>
      <c r="U31" s="38"/>
      <c r="V31" s="38"/>
      <c r="W31" s="38"/>
      <c r="X31" s="61">
        <f t="shared" si="4"/>
        <v>0.71282051282051284</v>
      </c>
      <c r="Y31" s="38">
        <v>1</v>
      </c>
      <c r="Z31" s="38" t="s">
        <v>423</v>
      </c>
      <c r="AA31" s="38"/>
      <c r="AB31" s="38">
        <v>1</v>
      </c>
      <c r="AC31" s="38"/>
      <c r="AD31" s="38"/>
      <c r="AE31" s="38"/>
      <c r="AF31" s="38"/>
      <c r="AG31" s="38"/>
      <c r="AH31" s="38"/>
      <c r="AI31" s="38"/>
      <c r="AJ31" s="38"/>
    </row>
    <row r="32" spans="1:36">
      <c r="A32" s="55"/>
      <c r="B32" s="38"/>
      <c r="C32" s="58" t="s">
        <v>68</v>
      </c>
      <c r="D32" s="41" t="s">
        <v>411</v>
      </c>
      <c r="E32" s="38">
        <v>8</v>
      </c>
      <c r="F32" s="38">
        <f>Classes!D24+Classes!F24+Classes!H24</f>
        <v>235</v>
      </c>
      <c r="G32" s="38"/>
      <c r="H32" s="38">
        <f>Classes!J24</f>
        <v>7</v>
      </c>
      <c r="I32" s="49">
        <f t="shared" si="3"/>
        <v>242</v>
      </c>
      <c r="J32" s="38" t="s">
        <v>414</v>
      </c>
      <c r="K32" s="38">
        <v>50</v>
      </c>
      <c r="L32" s="62">
        <f t="shared" si="0"/>
        <v>242</v>
      </c>
      <c r="M32" s="62">
        <f t="shared" si="1"/>
        <v>4.84</v>
      </c>
      <c r="N32" s="38"/>
      <c r="O32" s="60" t="s">
        <v>185</v>
      </c>
      <c r="P32" s="38">
        <v>2</v>
      </c>
      <c r="Q32" s="38">
        <v>1</v>
      </c>
      <c r="R32" s="38">
        <v>1</v>
      </c>
      <c r="S32" s="62">
        <f t="shared" si="2"/>
        <v>4</v>
      </c>
      <c r="T32" s="38"/>
      <c r="U32" s="38"/>
      <c r="V32" s="38"/>
      <c r="W32" s="38"/>
      <c r="X32" s="61">
        <f t="shared" si="4"/>
        <v>0.93076923076923079</v>
      </c>
      <c r="Y32" s="38">
        <v>1</v>
      </c>
      <c r="Z32" s="38" t="s">
        <v>423</v>
      </c>
      <c r="AA32" s="38"/>
      <c r="AB32" s="38">
        <v>1</v>
      </c>
      <c r="AC32" s="38"/>
      <c r="AD32" s="38"/>
      <c r="AE32" s="38"/>
      <c r="AF32" s="38"/>
      <c r="AG32" s="38"/>
      <c r="AH32" s="38"/>
      <c r="AI32" s="38"/>
      <c r="AJ32" s="38"/>
    </row>
    <row r="33" spans="1:38">
      <c r="A33" s="55"/>
      <c r="B33" s="38"/>
      <c r="C33" s="58" t="s">
        <v>69</v>
      </c>
      <c r="D33" s="41" t="s">
        <v>411</v>
      </c>
      <c r="E33" s="38">
        <v>9</v>
      </c>
      <c r="F33" s="38">
        <f>Classes!D25+Classes!F25+Classes!H25</f>
        <v>145</v>
      </c>
      <c r="G33" s="38"/>
      <c r="H33" s="38">
        <f>Classes!J25</f>
        <v>7</v>
      </c>
      <c r="I33" s="49">
        <f t="shared" si="3"/>
        <v>152</v>
      </c>
      <c r="J33" s="38" t="s">
        <v>414</v>
      </c>
      <c r="K33" s="38">
        <v>58</v>
      </c>
      <c r="L33" s="62">
        <f t="shared" si="0"/>
        <v>152</v>
      </c>
      <c r="M33" s="62">
        <f t="shared" si="1"/>
        <v>3.04</v>
      </c>
      <c r="N33" s="38"/>
      <c r="O33" s="60" t="s">
        <v>185</v>
      </c>
      <c r="P33" s="38">
        <v>1</v>
      </c>
      <c r="Q33" s="38">
        <v>1</v>
      </c>
      <c r="R33" s="38">
        <v>1</v>
      </c>
      <c r="S33" s="62">
        <f t="shared" si="2"/>
        <v>3</v>
      </c>
      <c r="T33" s="38"/>
      <c r="U33" s="38"/>
      <c r="V33" s="38"/>
      <c r="W33" s="38"/>
      <c r="X33" s="61">
        <f t="shared" si="4"/>
        <v>0.77948717948717949</v>
      </c>
      <c r="Y33" s="38">
        <v>1</v>
      </c>
      <c r="Z33" s="38" t="s">
        <v>423</v>
      </c>
      <c r="AA33" s="38"/>
      <c r="AB33" s="38">
        <v>1</v>
      </c>
      <c r="AC33" s="38"/>
      <c r="AD33" s="38"/>
      <c r="AE33" s="38"/>
      <c r="AF33" s="38"/>
      <c r="AG33" s="38"/>
      <c r="AH33" s="38"/>
      <c r="AI33" s="38"/>
      <c r="AJ33" s="38"/>
    </row>
    <row r="34" spans="1:38">
      <c r="A34" s="55"/>
      <c r="B34" s="38"/>
      <c r="C34" s="58" t="s">
        <v>70</v>
      </c>
      <c r="D34" s="41" t="s">
        <v>411</v>
      </c>
      <c r="E34" s="38">
        <v>10</v>
      </c>
      <c r="F34" s="38">
        <f>Classes!D26+Classes!F26+Classes!H26</f>
        <v>175</v>
      </c>
      <c r="G34" s="38"/>
      <c r="H34" s="38">
        <f>Classes!J26</f>
        <v>6</v>
      </c>
      <c r="I34" s="49">
        <f t="shared" si="3"/>
        <v>181</v>
      </c>
      <c r="J34" s="38" t="s">
        <v>414</v>
      </c>
      <c r="K34" s="38">
        <v>41</v>
      </c>
      <c r="L34" s="62">
        <f t="shared" si="0"/>
        <v>181</v>
      </c>
      <c r="M34" s="62">
        <f t="shared" si="1"/>
        <v>3.62</v>
      </c>
      <c r="N34" s="38"/>
      <c r="O34" s="60" t="s">
        <v>185</v>
      </c>
      <c r="P34" s="38">
        <v>1</v>
      </c>
      <c r="Q34" s="38">
        <v>1</v>
      </c>
      <c r="R34" s="38">
        <v>1</v>
      </c>
      <c r="S34" s="62">
        <f t="shared" si="2"/>
        <v>3</v>
      </c>
      <c r="T34" s="38"/>
      <c r="U34" s="38"/>
      <c r="V34" s="38"/>
      <c r="W34" s="38"/>
      <c r="X34" s="61">
        <f t="shared" si="4"/>
        <v>0.92820512820512824</v>
      </c>
      <c r="Y34" s="38">
        <v>1</v>
      </c>
      <c r="Z34" s="38" t="s">
        <v>418</v>
      </c>
      <c r="AA34" s="38"/>
      <c r="AB34" s="38">
        <v>1</v>
      </c>
      <c r="AC34" s="38"/>
      <c r="AD34" s="38"/>
      <c r="AE34" s="38"/>
      <c r="AF34" s="38"/>
      <c r="AG34" s="38"/>
      <c r="AH34" s="38"/>
      <c r="AI34" s="38"/>
      <c r="AJ34" s="38"/>
    </row>
    <row r="35" spans="1:38">
      <c r="A35" s="55"/>
      <c r="B35" s="38"/>
      <c r="C35" s="58" t="s">
        <v>71</v>
      </c>
      <c r="D35" s="41" t="s">
        <v>411</v>
      </c>
      <c r="E35" s="38">
        <v>11</v>
      </c>
      <c r="F35" s="38">
        <f>Classes!D27+Classes!F27+Classes!H27</f>
        <v>266</v>
      </c>
      <c r="G35" s="38"/>
      <c r="H35" s="38">
        <f>Classes!J27</f>
        <v>7</v>
      </c>
      <c r="I35" s="49">
        <f t="shared" si="3"/>
        <v>273</v>
      </c>
      <c r="J35" s="38" t="s">
        <v>414</v>
      </c>
      <c r="K35" s="38">
        <v>38</v>
      </c>
      <c r="L35" s="62">
        <f t="shared" si="0"/>
        <v>273</v>
      </c>
      <c r="M35" s="62">
        <f t="shared" si="1"/>
        <v>5.46</v>
      </c>
      <c r="N35" s="38"/>
      <c r="O35" s="60" t="s">
        <v>185</v>
      </c>
      <c r="P35" s="38">
        <v>2</v>
      </c>
      <c r="Q35" s="38">
        <v>1</v>
      </c>
      <c r="R35" s="38">
        <v>1</v>
      </c>
      <c r="S35" s="62">
        <f t="shared" si="2"/>
        <v>4</v>
      </c>
      <c r="T35" s="38"/>
      <c r="U35" s="38"/>
      <c r="V35" s="38"/>
      <c r="W35" s="38"/>
      <c r="X35" s="61">
        <f t="shared" si="4"/>
        <v>1.05</v>
      </c>
      <c r="Y35" s="38">
        <v>1</v>
      </c>
      <c r="Z35" s="38" t="s">
        <v>418</v>
      </c>
      <c r="AA35" s="38"/>
      <c r="AB35" s="38">
        <v>1</v>
      </c>
      <c r="AC35" s="38"/>
      <c r="AD35" s="38"/>
      <c r="AE35" s="38"/>
      <c r="AF35" s="38"/>
      <c r="AG35" s="38"/>
      <c r="AH35" s="38"/>
      <c r="AI35" s="38"/>
      <c r="AJ35" s="38"/>
    </row>
    <row r="36" spans="1:38" s="47" customFormat="1">
      <c r="A36" s="55"/>
      <c r="B36" s="45" t="s">
        <v>182</v>
      </c>
      <c r="C36" s="59"/>
      <c r="D36" s="48"/>
      <c r="E36" s="45"/>
      <c r="F36" s="45">
        <f>SUM(F30:F35)</f>
        <v>1230</v>
      </c>
      <c r="G36" s="45"/>
      <c r="H36" s="45">
        <f t="shared" ref="H36:I36" si="6">SUM(H30:H35)</f>
        <v>43</v>
      </c>
      <c r="I36" s="45">
        <f t="shared" si="6"/>
        <v>1273</v>
      </c>
      <c r="J36" s="45"/>
      <c r="K36" s="45"/>
      <c r="L36" s="63">
        <f t="shared" ref="L36" si="7">I36</f>
        <v>1273</v>
      </c>
      <c r="M36" s="63">
        <f t="shared" ref="M36" si="8">L36/50</f>
        <v>25.46</v>
      </c>
      <c r="N36" s="45"/>
      <c r="O36" s="45"/>
      <c r="P36" s="45">
        <f>SUM(P29:P35)</f>
        <v>10</v>
      </c>
      <c r="Q36" s="45">
        <f>SUM(Q29:Q35)</f>
        <v>6</v>
      </c>
      <c r="R36" s="45">
        <f>SUM(R29:R35)</f>
        <v>6</v>
      </c>
      <c r="S36" s="62">
        <f>SUM(S29:S35)</f>
        <v>22</v>
      </c>
      <c r="T36" s="45"/>
      <c r="U36" s="45"/>
      <c r="V36" s="45"/>
      <c r="W36" s="45"/>
      <c r="X36" s="61">
        <f t="shared" si="4"/>
        <v>0.89020979020979019</v>
      </c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  <row r="37" spans="1:38" s="197" customFormat="1">
      <c r="A37" s="191">
        <v>3</v>
      </c>
      <c r="B37" s="198" t="s">
        <v>72</v>
      </c>
      <c r="C37" s="71" t="s">
        <v>72</v>
      </c>
      <c r="D37" s="192"/>
      <c r="E37" s="68"/>
      <c r="F37" s="68"/>
      <c r="G37" s="68"/>
      <c r="H37" s="68"/>
      <c r="I37" s="68">
        <f t="shared" si="3"/>
        <v>0</v>
      </c>
      <c r="J37" s="68"/>
      <c r="K37" s="68"/>
      <c r="L37" s="193">
        <f t="shared" si="0"/>
        <v>0</v>
      </c>
      <c r="M37" s="193">
        <f t="shared" si="1"/>
        <v>0</v>
      </c>
      <c r="N37" s="68"/>
      <c r="O37" s="194" t="s">
        <v>185</v>
      </c>
      <c r="P37" s="68"/>
      <c r="Q37" s="68"/>
      <c r="R37" s="68"/>
      <c r="S37" s="193">
        <f t="shared" si="2"/>
        <v>0</v>
      </c>
      <c r="T37" s="68"/>
      <c r="U37" s="68"/>
      <c r="V37" s="68"/>
      <c r="W37" s="68"/>
      <c r="X37" s="195" t="e">
        <f t="shared" si="4"/>
        <v>#DIV/0!</v>
      </c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</row>
    <row r="38" spans="1:38">
      <c r="A38" s="55"/>
      <c r="B38" s="38"/>
      <c r="C38" s="58" t="s">
        <v>73</v>
      </c>
      <c r="D38" s="41" t="s">
        <v>411</v>
      </c>
      <c r="E38" s="38">
        <v>12</v>
      </c>
      <c r="F38" s="189">
        <f>Classes!D29+Classes!F29+Classes!H29</f>
        <v>188</v>
      </c>
      <c r="G38" s="189"/>
      <c r="H38" s="189">
        <f>Classes!J29</f>
        <v>4</v>
      </c>
      <c r="I38" s="49">
        <f t="shared" si="3"/>
        <v>192</v>
      </c>
      <c r="J38" s="38" t="s">
        <v>415</v>
      </c>
      <c r="K38" s="38">
        <v>23</v>
      </c>
      <c r="L38" s="62">
        <f t="shared" si="0"/>
        <v>192</v>
      </c>
      <c r="M38" s="62">
        <f t="shared" si="1"/>
        <v>3.84</v>
      </c>
      <c r="N38" s="38"/>
      <c r="O38" s="60" t="s">
        <v>185</v>
      </c>
      <c r="P38" s="38">
        <v>1</v>
      </c>
      <c r="Q38" s="38">
        <v>1</v>
      </c>
      <c r="R38" s="38">
        <v>1</v>
      </c>
      <c r="S38" s="62">
        <f t="shared" si="2"/>
        <v>3</v>
      </c>
      <c r="T38" s="38"/>
      <c r="U38" s="38"/>
      <c r="V38" s="38"/>
      <c r="W38" s="38"/>
      <c r="X38" s="61">
        <f t="shared" si="4"/>
        <v>0.98461538461538467</v>
      </c>
      <c r="Y38" s="38">
        <v>2</v>
      </c>
      <c r="Z38" s="38" t="s">
        <v>419</v>
      </c>
      <c r="AA38" s="38"/>
      <c r="AB38" s="38">
        <v>1</v>
      </c>
      <c r="AC38" s="38"/>
      <c r="AD38" s="38"/>
      <c r="AE38" s="38"/>
      <c r="AF38" s="38"/>
      <c r="AG38" s="38"/>
      <c r="AH38" s="38"/>
      <c r="AI38" s="38"/>
      <c r="AJ38" s="38"/>
    </row>
    <row r="39" spans="1:38">
      <c r="A39" s="55"/>
      <c r="B39" s="38"/>
      <c r="C39" s="58" t="s">
        <v>74</v>
      </c>
      <c r="D39" s="41" t="s">
        <v>411</v>
      </c>
      <c r="E39" s="38">
        <v>13</v>
      </c>
      <c r="F39" s="189">
        <f>Classes!D30+Classes!F30+Classes!H30</f>
        <v>230</v>
      </c>
      <c r="G39" s="189"/>
      <c r="H39" s="189">
        <f>Classes!J30</f>
        <v>11</v>
      </c>
      <c r="I39" s="49">
        <f t="shared" si="3"/>
        <v>241</v>
      </c>
      <c r="J39" s="38" t="s">
        <v>415</v>
      </c>
      <c r="K39" s="38">
        <v>28</v>
      </c>
      <c r="L39" s="62">
        <f t="shared" si="0"/>
        <v>241</v>
      </c>
      <c r="M39" s="62">
        <f t="shared" si="1"/>
        <v>4.82</v>
      </c>
      <c r="N39" s="38"/>
      <c r="O39" s="60" t="s">
        <v>185</v>
      </c>
      <c r="P39" s="38">
        <v>2</v>
      </c>
      <c r="Q39" s="38">
        <v>1</v>
      </c>
      <c r="R39" s="38">
        <v>1</v>
      </c>
      <c r="S39" s="62">
        <f t="shared" si="2"/>
        <v>4</v>
      </c>
      <c r="T39" s="38"/>
      <c r="U39" s="38"/>
      <c r="V39" s="38"/>
      <c r="W39" s="38"/>
      <c r="X39" s="61">
        <f t="shared" si="4"/>
        <v>0.92692307692307696</v>
      </c>
      <c r="Y39" s="38">
        <v>1</v>
      </c>
      <c r="Z39" s="38" t="s">
        <v>418</v>
      </c>
      <c r="AA39" s="38"/>
      <c r="AB39" s="38">
        <v>1</v>
      </c>
      <c r="AC39" s="38"/>
      <c r="AD39" s="38"/>
      <c r="AE39" s="38"/>
      <c r="AF39" s="38"/>
      <c r="AG39" s="38"/>
      <c r="AH39" s="38"/>
      <c r="AI39" s="38"/>
      <c r="AJ39" s="38"/>
    </row>
    <row r="40" spans="1:38">
      <c r="A40" s="55"/>
      <c r="B40" s="38"/>
      <c r="C40" s="58" t="s">
        <v>75</v>
      </c>
      <c r="D40" s="41" t="s">
        <v>411</v>
      </c>
      <c r="E40" s="38">
        <v>14</v>
      </c>
      <c r="F40" s="189">
        <f>Classes!D31+Classes!F31+Classes!H31</f>
        <v>218</v>
      </c>
      <c r="G40" s="189"/>
      <c r="H40" s="189">
        <f>Classes!J31</f>
        <v>7</v>
      </c>
      <c r="I40" s="49">
        <f t="shared" si="3"/>
        <v>225</v>
      </c>
      <c r="J40" s="38" t="s">
        <v>415</v>
      </c>
      <c r="K40" s="38">
        <v>30</v>
      </c>
      <c r="L40" s="62">
        <f t="shared" si="0"/>
        <v>225</v>
      </c>
      <c r="M40" s="62">
        <f t="shared" si="1"/>
        <v>4.5</v>
      </c>
      <c r="N40" s="38"/>
      <c r="O40" s="60" t="s">
        <v>185</v>
      </c>
      <c r="P40" s="38">
        <v>2</v>
      </c>
      <c r="Q40" s="38">
        <v>1</v>
      </c>
      <c r="R40" s="38">
        <v>1</v>
      </c>
      <c r="S40" s="62">
        <f t="shared" si="2"/>
        <v>4</v>
      </c>
      <c r="T40" s="38"/>
      <c r="U40" s="38"/>
      <c r="V40" s="38"/>
      <c r="W40" s="38"/>
      <c r="X40" s="61">
        <f t="shared" si="4"/>
        <v>0.86538461538461542</v>
      </c>
      <c r="Y40" s="38">
        <v>1</v>
      </c>
      <c r="Z40" s="38" t="s">
        <v>418</v>
      </c>
      <c r="AA40" s="38"/>
      <c r="AB40" s="38">
        <v>1</v>
      </c>
      <c r="AC40" s="38"/>
      <c r="AD40" s="38"/>
      <c r="AE40" s="38"/>
      <c r="AF40" s="38"/>
      <c r="AG40" s="38"/>
      <c r="AH40" s="38"/>
      <c r="AI40" s="38"/>
      <c r="AJ40" s="38"/>
    </row>
    <row r="41" spans="1:38">
      <c r="A41" s="55"/>
      <c r="B41" s="38"/>
      <c r="C41" s="58" t="s">
        <v>76</v>
      </c>
      <c r="D41" s="41" t="s">
        <v>411</v>
      </c>
      <c r="E41" s="38">
        <v>15</v>
      </c>
      <c r="F41" s="189">
        <f>Classes!D32+Classes!F32+Classes!H32</f>
        <v>199</v>
      </c>
      <c r="G41" s="189"/>
      <c r="H41" s="189">
        <f>Classes!J32</f>
        <v>8</v>
      </c>
      <c r="I41" s="49">
        <f t="shared" si="3"/>
        <v>207</v>
      </c>
      <c r="J41" s="38" t="s">
        <v>415</v>
      </c>
      <c r="K41" s="38">
        <v>39</v>
      </c>
      <c r="L41" s="62">
        <f t="shared" si="0"/>
        <v>207</v>
      </c>
      <c r="M41" s="62">
        <f t="shared" si="1"/>
        <v>4.1399999999999997</v>
      </c>
      <c r="N41" s="38"/>
      <c r="O41" s="60" t="s">
        <v>185</v>
      </c>
      <c r="P41" s="38">
        <v>1</v>
      </c>
      <c r="Q41" s="38">
        <v>1</v>
      </c>
      <c r="R41" s="38">
        <v>1</v>
      </c>
      <c r="S41" s="62">
        <f t="shared" si="2"/>
        <v>3</v>
      </c>
      <c r="T41" s="38"/>
      <c r="U41" s="38"/>
      <c r="V41" s="38"/>
      <c r="W41" s="38"/>
      <c r="X41" s="61">
        <f t="shared" si="4"/>
        <v>1.0615384615384615</v>
      </c>
      <c r="Y41" s="38">
        <v>1</v>
      </c>
      <c r="Z41" s="38" t="s">
        <v>423</v>
      </c>
      <c r="AA41" s="38"/>
      <c r="AB41" s="38">
        <v>1</v>
      </c>
      <c r="AC41" s="38"/>
      <c r="AD41" s="38"/>
      <c r="AE41" s="38"/>
      <c r="AF41" s="38"/>
      <c r="AG41" s="38"/>
      <c r="AH41" s="38"/>
      <c r="AI41" s="38"/>
      <c r="AJ41" s="38"/>
    </row>
    <row r="42" spans="1:38">
      <c r="A42" s="55"/>
      <c r="B42" s="38"/>
      <c r="C42" s="58" t="s">
        <v>77</v>
      </c>
      <c r="D42" s="41" t="s">
        <v>411</v>
      </c>
      <c r="E42" s="38">
        <v>16</v>
      </c>
      <c r="F42" s="189">
        <f>Classes!D33+Classes!F33+Classes!H33</f>
        <v>209</v>
      </c>
      <c r="G42" s="189"/>
      <c r="H42" s="189">
        <f>Classes!J33</f>
        <v>6</v>
      </c>
      <c r="I42" s="49">
        <f t="shared" si="3"/>
        <v>215</v>
      </c>
      <c r="J42" s="38" t="s">
        <v>415</v>
      </c>
      <c r="K42" s="38">
        <v>43</v>
      </c>
      <c r="L42" s="62">
        <f t="shared" si="0"/>
        <v>215</v>
      </c>
      <c r="M42" s="62">
        <f t="shared" si="1"/>
        <v>4.3</v>
      </c>
      <c r="N42" s="38"/>
      <c r="O42" s="60" t="s">
        <v>184</v>
      </c>
      <c r="P42" s="38">
        <v>1</v>
      </c>
      <c r="Q42" s="38">
        <v>1</v>
      </c>
      <c r="R42" s="38">
        <v>1</v>
      </c>
      <c r="S42" s="62">
        <f t="shared" si="2"/>
        <v>3</v>
      </c>
      <c r="T42" s="38"/>
      <c r="U42" s="38"/>
      <c r="V42" s="38"/>
      <c r="W42" s="38"/>
      <c r="X42" s="61">
        <f t="shared" si="4"/>
        <v>1.1025641025641026</v>
      </c>
      <c r="Y42" s="38">
        <v>2</v>
      </c>
      <c r="Z42" s="38" t="s">
        <v>419</v>
      </c>
      <c r="AA42" s="38"/>
      <c r="AB42" s="38">
        <v>1</v>
      </c>
      <c r="AC42" s="38"/>
      <c r="AD42" s="38"/>
      <c r="AE42" s="38"/>
      <c r="AF42" s="38"/>
      <c r="AG42" s="38"/>
      <c r="AH42" s="38"/>
      <c r="AI42" s="38"/>
      <c r="AJ42" s="38"/>
    </row>
    <row r="43" spans="1:38">
      <c r="A43" s="55"/>
      <c r="B43" s="38"/>
      <c r="C43" s="58" t="s">
        <v>78</v>
      </c>
      <c r="D43" s="41" t="s">
        <v>411</v>
      </c>
      <c r="E43" s="38">
        <v>17</v>
      </c>
      <c r="F43" s="189">
        <f>Classes!D34+Classes!F34+Classes!H34</f>
        <v>210</v>
      </c>
      <c r="G43" s="189"/>
      <c r="H43" s="189">
        <f>Classes!J34</f>
        <v>6</v>
      </c>
      <c r="I43" s="49">
        <f t="shared" si="3"/>
        <v>216</v>
      </c>
      <c r="J43" s="38" t="s">
        <v>415</v>
      </c>
      <c r="K43" s="38">
        <v>34</v>
      </c>
      <c r="L43" s="62">
        <f t="shared" si="0"/>
        <v>216</v>
      </c>
      <c r="M43" s="62">
        <f t="shared" si="1"/>
        <v>4.32</v>
      </c>
      <c r="N43" s="38"/>
      <c r="O43" s="60" t="s">
        <v>185</v>
      </c>
      <c r="P43" s="38">
        <v>1</v>
      </c>
      <c r="Q43" s="38">
        <v>1</v>
      </c>
      <c r="R43" s="38">
        <v>1</v>
      </c>
      <c r="S43" s="62">
        <f t="shared" si="2"/>
        <v>3</v>
      </c>
      <c r="T43" s="38"/>
      <c r="U43" s="38"/>
      <c r="V43" s="38"/>
      <c r="W43" s="38"/>
      <c r="X43" s="61">
        <f t="shared" si="4"/>
        <v>1.1076923076923078</v>
      </c>
      <c r="Y43" s="38">
        <v>2</v>
      </c>
      <c r="Z43" s="38" t="s">
        <v>419</v>
      </c>
      <c r="AA43" s="38"/>
      <c r="AB43" s="38">
        <v>1</v>
      </c>
      <c r="AC43" s="38"/>
      <c r="AD43" s="38"/>
      <c r="AE43" s="38"/>
      <c r="AF43" s="38"/>
      <c r="AG43" s="38"/>
      <c r="AH43" s="38"/>
      <c r="AI43" s="38"/>
      <c r="AJ43" s="38"/>
    </row>
    <row r="44" spans="1:38" s="47" customFormat="1">
      <c r="A44" s="55"/>
      <c r="B44" s="45" t="s">
        <v>182</v>
      </c>
      <c r="C44" s="59"/>
      <c r="D44" s="48"/>
      <c r="E44" s="45"/>
      <c r="F44" s="45">
        <f>SUM(F37:F43)</f>
        <v>1254</v>
      </c>
      <c r="G44" s="45"/>
      <c r="H44" s="45">
        <f t="shared" ref="H44:I44" si="9">SUM(H37:H43)</f>
        <v>42</v>
      </c>
      <c r="I44" s="45">
        <f t="shared" si="9"/>
        <v>1296</v>
      </c>
      <c r="J44" s="45"/>
      <c r="K44" s="45"/>
      <c r="L44" s="63">
        <f t="shared" ref="L44" si="10">I44</f>
        <v>1296</v>
      </c>
      <c r="M44" s="63">
        <f t="shared" ref="M44" si="11">L44/50</f>
        <v>25.92</v>
      </c>
      <c r="N44" s="45"/>
      <c r="O44" s="45"/>
      <c r="P44" s="45">
        <f>SUM(P37:P43)</f>
        <v>8</v>
      </c>
      <c r="Q44" s="45">
        <f>SUM(Q37:Q43)</f>
        <v>6</v>
      </c>
      <c r="R44" s="45">
        <f>SUM(R37:R43)</f>
        <v>6</v>
      </c>
      <c r="S44" s="62">
        <f>SUM(S37:S43)</f>
        <v>20</v>
      </c>
      <c r="T44" s="45"/>
      <c r="U44" s="45"/>
      <c r="V44" s="45"/>
      <c r="W44" s="45"/>
      <c r="X44" s="61">
        <f t="shared" si="4"/>
        <v>0.99692307692307691</v>
      </c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6"/>
      <c r="AL44" s="46"/>
    </row>
    <row r="45" spans="1:38" s="197" customFormat="1">
      <c r="A45" s="191">
        <v>4</v>
      </c>
      <c r="B45" s="198" t="s">
        <v>79</v>
      </c>
      <c r="C45" s="71" t="s">
        <v>79</v>
      </c>
      <c r="D45" s="192"/>
      <c r="E45" s="68"/>
      <c r="F45" s="68"/>
      <c r="G45" s="68"/>
      <c r="H45" s="68"/>
      <c r="I45" s="68">
        <f t="shared" si="3"/>
        <v>0</v>
      </c>
      <c r="J45" s="68"/>
      <c r="K45" s="68"/>
      <c r="L45" s="193">
        <f t="shared" si="0"/>
        <v>0</v>
      </c>
      <c r="M45" s="193">
        <f t="shared" si="1"/>
        <v>0</v>
      </c>
      <c r="N45" s="68"/>
      <c r="O45" s="194"/>
      <c r="P45" s="68"/>
      <c r="Q45" s="68"/>
      <c r="R45" s="68"/>
      <c r="S45" s="193">
        <f t="shared" si="2"/>
        <v>0</v>
      </c>
      <c r="T45" s="68"/>
      <c r="U45" s="68"/>
      <c r="V45" s="68"/>
      <c r="W45" s="68"/>
      <c r="X45" s="195" t="e">
        <f t="shared" si="4"/>
        <v>#DIV/0!</v>
      </c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</row>
    <row r="46" spans="1:38">
      <c r="A46" s="55"/>
      <c r="B46" s="38"/>
      <c r="C46" s="58" t="s">
        <v>80</v>
      </c>
      <c r="D46" s="41" t="s">
        <v>411</v>
      </c>
      <c r="E46" s="38">
        <v>18</v>
      </c>
      <c r="F46" s="189">
        <f>Classes!D36+Classes!F36+Classes!H36</f>
        <v>265</v>
      </c>
      <c r="G46" s="189"/>
      <c r="H46" s="189">
        <f>Classes!J36</f>
        <v>8</v>
      </c>
      <c r="I46" s="49">
        <f t="shared" si="3"/>
        <v>273</v>
      </c>
      <c r="J46" s="38" t="s">
        <v>416</v>
      </c>
      <c r="K46" s="38">
        <v>43</v>
      </c>
      <c r="L46" s="62">
        <f t="shared" si="0"/>
        <v>273</v>
      </c>
      <c r="M46" s="62">
        <f t="shared" si="1"/>
        <v>5.46</v>
      </c>
      <c r="N46" s="38"/>
      <c r="O46" s="60" t="s">
        <v>184</v>
      </c>
      <c r="P46" s="38">
        <v>2</v>
      </c>
      <c r="Q46" s="38">
        <v>1</v>
      </c>
      <c r="R46" s="38">
        <v>1</v>
      </c>
      <c r="S46" s="62">
        <f t="shared" si="2"/>
        <v>4</v>
      </c>
      <c r="T46" s="38"/>
      <c r="U46" s="38"/>
      <c r="V46" s="38"/>
      <c r="W46" s="38"/>
      <c r="X46" s="61">
        <f t="shared" si="4"/>
        <v>1.05</v>
      </c>
      <c r="Y46" s="38">
        <v>2</v>
      </c>
      <c r="Z46" s="38" t="s">
        <v>419</v>
      </c>
      <c r="AA46" s="38"/>
      <c r="AB46" s="38">
        <v>1</v>
      </c>
      <c r="AC46" s="38"/>
      <c r="AD46" s="38"/>
      <c r="AE46" s="38"/>
      <c r="AF46" s="38"/>
      <c r="AG46" s="38"/>
      <c r="AH46" s="38"/>
      <c r="AI46" s="38"/>
      <c r="AJ46" s="38"/>
    </row>
    <row r="47" spans="1:38">
      <c r="A47" s="55"/>
      <c r="B47" s="38"/>
      <c r="C47" s="58" t="s">
        <v>81</v>
      </c>
      <c r="D47" s="41" t="s">
        <v>411</v>
      </c>
      <c r="E47" s="38">
        <v>19</v>
      </c>
      <c r="F47" s="189">
        <f>Classes!D37+Classes!F37+Classes!H37</f>
        <v>127</v>
      </c>
      <c r="G47" s="189"/>
      <c r="H47" s="189">
        <f>Classes!J37</f>
        <v>4</v>
      </c>
      <c r="I47" s="49">
        <f t="shared" si="3"/>
        <v>131</v>
      </c>
      <c r="J47" s="38" t="s">
        <v>416</v>
      </c>
      <c r="K47" s="38">
        <v>45</v>
      </c>
      <c r="L47" s="62">
        <f t="shared" si="0"/>
        <v>131</v>
      </c>
      <c r="M47" s="62">
        <f t="shared" si="1"/>
        <v>2.62</v>
      </c>
      <c r="N47" s="38"/>
      <c r="O47" s="60" t="s">
        <v>184</v>
      </c>
      <c r="P47" s="38">
        <v>1</v>
      </c>
      <c r="Q47" s="38">
        <v>1</v>
      </c>
      <c r="R47" s="38">
        <v>1</v>
      </c>
      <c r="S47" s="62">
        <f t="shared" si="2"/>
        <v>3</v>
      </c>
      <c r="T47" s="38"/>
      <c r="U47" s="38"/>
      <c r="V47" s="38"/>
      <c r="W47" s="38"/>
      <c r="X47" s="61">
        <f t="shared" si="4"/>
        <v>0.67179487179487174</v>
      </c>
      <c r="Y47" s="38">
        <v>3</v>
      </c>
      <c r="Z47" s="38" t="s">
        <v>419</v>
      </c>
      <c r="AA47" s="38"/>
      <c r="AB47" s="38">
        <v>2</v>
      </c>
      <c r="AC47" s="38"/>
      <c r="AD47" s="38"/>
      <c r="AE47" s="38"/>
      <c r="AF47" s="38"/>
      <c r="AG47" s="38"/>
      <c r="AH47" s="38"/>
      <c r="AI47" s="38"/>
      <c r="AJ47" s="38"/>
    </row>
    <row r="48" spans="1:38">
      <c r="A48" s="55"/>
      <c r="B48" s="38"/>
      <c r="C48" s="58" t="s">
        <v>82</v>
      </c>
      <c r="D48" s="41" t="s">
        <v>411</v>
      </c>
      <c r="E48" s="38">
        <v>20</v>
      </c>
      <c r="F48" s="189">
        <f>Classes!D38+Classes!F38+Classes!H38</f>
        <v>223</v>
      </c>
      <c r="G48" s="189"/>
      <c r="H48" s="189">
        <f>Classes!J38</f>
        <v>6</v>
      </c>
      <c r="I48" s="49">
        <f t="shared" si="3"/>
        <v>229</v>
      </c>
      <c r="J48" s="38" t="s">
        <v>416</v>
      </c>
      <c r="K48" s="38">
        <v>50</v>
      </c>
      <c r="L48" s="62">
        <f t="shared" si="0"/>
        <v>229</v>
      </c>
      <c r="M48" s="62">
        <f t="shared" si="1"/>
        <v>4.58</v>
      </c>
      <c r="N48" s="38"/>
      <c r="O48" s="60" t="s">
        <v>184</v>
      </c>
      <c r="P48" s="38">
        <v>2</v>
      </c>
      <c r="Q48" s="38">
        <v>1</v>
      </c>
      <c r="R48" s="38">
        <v>1</v>
      </c>
      <c r="S48" s="62">
        <f t="shared" si="2"/>
        <v>4</v>
      </c>
      <c r="T48" s="38"/>
      <c r="U48" s="38"/>
      <c r="V48" s="38"/>
      <c r="W48" s="38"/>
      <c r="X48" s="61">
        <f t="shared" si="4"/>
        <v>0.88076923076923075</v>
      </c>
      <c r="Y48" s="38">
        <v>2</v>
      </c>
      <c r="Z48" s="38" t="s">
        <v>419</v>
      </c>
      <c r="AA48" s="38"/>
      <c r="AB48" s="38">
        <v>1</v>
      </c>
      <c r="AC48" s="38"/>
      <c r="AD48" s="38"/>
      <c r="AE48" s="38"/>
      <c r="AF48" s="38"/>
      <c r="AG48" s="38"/>
      <c r="AH48" s="38"/>
      <c r="AI48" s="38"/>
      <c r="AJ48" s="38"/>
    </row>
    <row r="49" spans="1:38">
      <c r="A49" s="56"/>
      <c r="B49" s="38"/>
      <c r="C49" s="58" t="s">
        <v>83</v>
      </c>
      <c r="D49" s="53" t="s">
        <v>411</v>
      </c>
      <c r="E49" s="39">
        <v>21</v>
      </c>
      <c r="F49" s="189">
        <f>Classes!D39+Classes!F39+Classes!H39</f>
        <v>271</v>
      </c>
      <c r="G49" s="189"/>
      <c r="H49" s="189">
        <f>Classes!J39</f>
        <v>9</v>
      </c>
      <c r="I49" s="49">
        <f t="shared" si="3"/>
        <v>280</v>
      </c>
      <c r="J49" s="38" t="s">
        <v>416</v>
      </c>
      <c r="K49" s="39">
        <v>40</v>
      </c>
      <c r="L49" s="62">
        <f t="shared" si="0"/>
        <v>280</v>
      </c>
      <c r="M49" s="62">
        <f t="shared" si="1"/>
        <v>5.6</v>
      </c>
      <c r="N49" s="39"/>
      <c r="O49" s="60" t="s">
        <v>184</v>
      </c>
      <c r="P49" s="38">
        <v>2</v>
      </c>
      <c r="Q49" s="38">
        <v>1</v>
      </c>
      <c r="R49" s="38">
        <v>1</v>
      </c>
      <c r="S49" s="62">
        <f t="shared" si="2"/>
        <v>4</v>
      </c>
      <c r="T49" s="39"/>
      <c r="U49" s="39"/>
      <c r="V49" s="39"/>
      <c r="W49" s="39"/>
      <c r="X49" s="61">
        <f t="shared" si="4"/>
        <v>1.0769230769230769</v>
      </c>
      <c r="Y49" s="39">
        <v>1</v>
      </c>
      <c r="Z49" s="39" t="s">
        <v>423</v>
      </c>
      <c r="AA49" s="39"/>
      <c r="AB49" s="39">
        <v>1</v>
      </c>
      <c r="AC49" s="39"/>
      <c r="AD49" s="39"/>
      <c r="AE49" s="39"/>
      <c r="AF49" s="39"/>
      <c r="AG49" s="39"/>
      <c r="AH49" s="39"/>
      <c r="AI49" s="39"/>
      <c r="AJ49" s="39"/>
    </row>
    <row r="50" spans="1:38" s="47" customFormat="1">
      <c r="A50" s="55"/>
      <c r="B50" s="45" t="s">
        <v>182</v>
      </c>
      <c r="C50" s="59"/>
      <c r="D50" s="48"/>
      <c r="E50" s="45"/>
      <c r="F50" s="45">
        <f>SUM(F45:F49)</f>
        <v>886</v>
      </c>
      <c r="G50" s="45"/>
      <c r="H50" s="45">
        <f t="shared" ref="H50:I50" si="12">SUM(H45:H49)</f>
        <v>27</v>
      </c>
      <c r="I50" s="45">
        <f t="shared" si="12"/>
        <v>913</v>
      </c>
      <c r="J50" s="45"/>
      <c r="K50" s="45"/>
      <c r="L50" s="63">
        <f t="shared" ref="L50" si="13">I50</f>
        <v>913</v>
      </c>
      <c r="M50" s="63">
        <f t="shared" ref="M50" si="14">L50/50</f>
        <v>18.260000000000002</v>
      </c>
      <c r="N50" s="45"/>
      <c r="O50" s="45"/>
      <c r="P50" s="45">
        <f>SUM(P45:P49)</f>
        <v>7</v>
      </c>
      <c r="Q50" s="45">
        <f>SUM(Q45:Q49)</f>
        <v>4</v>
      </c>
      <c r="R50" s="45">
        <f>SUM(R45:R49)</f>
        <v>4</v>
      </c>
      <c r="S50" s="62">
        <f>SUM(S45:S49)</f>
        <v>15</v>
      </c>
      <c r="T50" s="45"/>
      <c r="U50" s="45"/>
      <c r="V50" s="45"/>
      <c r="W50" s="45"/>
      <c r="X50" s="61">
        <f t="shared" si="4"/>
        <v>0.93641025641025644</v>
      </c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6"/>
      <c r="AL50" s="46"/>
    </row>
    <row r="51" spans="1:38" s="197" customFormat="1">
      <c r="A51" s="191">
        <v>5</v>
      </c>
      <c r="B51" s="198" t="s">
        <v>84</v>
      </c>
      <c r="C51" s="71" t="s">
        <v>84</v>
      </c>
      <c r="D51" s="192"/>
      <c r="E51" s="68"/>
      <c r="F51" s="68"/>
      <c r="G51" s="68"/>
      <c r="H51" s="68"/>
      <c r="I51" s="68"/>
      <c r="J51" s="68"/>
      <c r="K51" s="68"/>
      <c r="L51" s="193">
        <f t="shared" si="0"/>
        <v>0</v>
      </c>
      <c r="M51" s="193">
        <f t="shared" si="1"/>
        <v>0</v>
      </c>
      <c r="N51" s="68"/>
      <c r="O51" s="194"/>
      <c r="P51" s="68"/>
      <c r="Q51" s="68"/>
      <c r="R51" s="68"/>
      <c r="S51" s="193">
        <f t="shared" si="2"/>
        <v>0</v>
      </c>
      <c r="T51" s="68"/>
      <c r="U51" s="68"/>
      <c r="V51" s="68"/>
      <c r="W51" s="68"/>
      <c r="X51" s="195" t="e">
        <f t="shared" si="4"/>
        <v>#DIV/0!</v>
      </c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196"/>
      <c r="AL51" s="196"/>
    </row>
    <row r="52" spans="1:38">
      <c r="A52" s="55"/>
      <c r="B52" s="38"/>
      <c r="C52" s="58" t="s">
        <v>85</v>
      </c>
      <c r="D52" s="41" t="s">
        <v>411</v>
      </c>
      <c r="E52" s="38">
        <v>22</v>
      </c>
      <c r="F52" s="189">
        <f>Classes!D41+Classes!F41+Classes!H41</f>
        <v>475</v>
      </c>
      <c r="G52" s="189"/>
      <c r="H52" s="189">
        <f>Classes!J41</f>
        <v>16</v>
      </c>
      <c r="I52" s="49">
        <f t="shared" si="3"/>
        <v>491</v>
      </c>
      <c r="J52" s="38" t="s">
        <v>414</v>
      </c>
      <c r="K52" s="38">
        <v>40</v>
      </c>
      <c r="L52" s="62">
        <f t="shared" si="0"/>
        <v>491</v>
      </c>
      <c r="M52" s="62">
        <f t="shared" si="1"/>
        <v>9.82</v>
      </c>
      <c r="N52" s="38"/>
      <c r="O52" s="60" t="s">
        <v>185</v>
      </c>
      <c r="P52" s="38">
        <v>4</v>
      </c>
      <c r="Q52" s="38">
        <v>3</v>
      </c>
      <c r="R52" s="38">
        <v>2</v>
      </c>
      <c r="S52" s="62">
        <f t="shared" si="2"/>
        <v>9</v>
      </c>
      <c r="T52" s="38"/>
      <c r="U52" s="38"/>
      <c r="V52" s="38"/>
      <c r="W52" s="38"/>
      <c r="X52" s="61">
        <f t="shared" si="4"/>
        <v>0.83931623931623933</v>
      </c>
      <c r="Y52" s="38">
        <v>1</v>
      </c>
      <c r="Z52" s="38" t="s">
        <v>421</v>
      </c>
      <c r="AA52" s="38"/>
      <c r="AB52" s="38">
        <v>1</v>
      </c>
      <c r="AC52" s="38"/>
      <c r="AD52" s="38"/>
      <c r="AE52" s="38"/>
      <c r="AF52" s="38"/>
      <c r="AG52" s="38"/>
      <c r="AH52" s="38"/>
      <c r="AI52" s="38"/>
      <c r="AJ52" s="38"/>
      <c r="AK52" s="40"/>
      <c r="AL52" s="40"/>
    </row>
    <row r="53" spans="1:38">
      <c r="A53" s="55"/>
      <c r="B53" s="38"/>
      <c r="C53" s="58" t="s">
        <v>86</v>
      </c>
      <c r="D53" s="41" t="s">
        <v>411</v>
      </c>
      <c r="E53" s="38">
        <v>23</v>
      </c>
      <c r="F53" s="189">
        <f>Classes!D42+Classes!F42+Classes!H42</f>
        <v>205</v>
      </c>
      <c r="G53" s="189"/>
      <c r="H53" s="189">
        <f>Classes!J42</f>
        <v>7</v>
      </c>
      <c r="I53" s="49">
        <f t="shared" si="3"/>
        <v>212</v>
      </c>
      <c r="J53" s="38" t="s">
        <v>414</v>
      </c>
      <c r="K53" s="38">
        <v>48</v>
      </c>
      <c r="L53" s="62">
        <f t="shared" si="0"/>
        <v>212</v>
      </c>
      <c r="M53" s="62">
        <f t="shared" si="1"/>
        <v>4.24</v>
      </c>
      <c r="N53" s="38"/>
      <c r="O53" s="60" t="s">
        <v>183</v>
      </c>
      <c r="P53" s="38">
        <v>2</v>
      </c>
      <c r="Q53" s="38">
        <v>1</v>
      </c>
      <c r="R53" s="38">
        <v>1</v>
      </c>
      <c r="S53" s="62">
        <f t="shared" si="2"/>
        <v>4</v>
      </c>
      <c r="T53" s="38"/>
      <c r="U53" s="38"/>
      <c r="V53" s="38"/>
      <c r="W53" s="38"/>
      <c r="X53" s="61">
        <f t="shared" si="4"/>
        <v>0.81538461538461537</v>
      </c>
      <c r="Y53" s="38">
        <v>1</v>
      </c>
      <c r="Z53" s="38" t="s">
        <v>423</v>
      </c>
      <c r="AA53" s="38"/>
      <c r="AB53" s="38">
        <v>1</v>
      </c>
      <c r="AC53" s="38"/>
      <c r="AD53" s="38"/>
      <c r="AE53" s="38"/>
      <c r="AF53" s="38"/>
      <c r="AG53" s="38"/>
      <c r="AH53" s="38"/>
      <c r="AI53" s="38"/>
      <c r="AJ53" s="38"/>
      <c r="AK53" s="40"/>
      <c r="AL53" s="40"/>
    </row>
    <row r="54" spans="1:38">
      <c r="A54" s="55"/>
      <c r="B54" s="38"/>
      <c r="C54" s="58" t="s">
        <v>87</v>
      </c>
      <c r="D54" s="41" t="s">
        <v>411</v>
      </c>
      <c r="E54" s="38">
        <v>24</v>
      </c>
      <c r="F54" s="189">
        <f>Classes!D43+Classes!F43+Classes!H43</f>
        <v>181</v>
      </c>
      <c r="G54" s="189"/>
      <c r="H54" s="189">
        <f>Classes!J43</f>
        <v>7</v>
      </c>
      <c r="I54" s="49">
        <f t="shared" si="3"/>
        <v>188</v>
      </c>
      <c r="J54" s="38" t="s">
        <v>414</v>
      </c>
      <c r="K54" s="38">
        <v>45</v>
      </c>
      <c r="L54" s="62">
        <f t="shared" si="0"/>
        <v>188</v>
      </c>
      <c r="M54" s="62">
        <f t="shared" si="1"/>
        <v>3.76</v>
      </c>
      <c r="N54" s="38"/>
      <c r="O54" s="60" t="s">
        <v>185</v>
      </c>
      <c r="P54" s="38">
        <v>1</v>
      </c>
      <c r="Q54" s="38">
        <v>1</v>
      </c>
      <c r="R54" s="38">
        <v>1</v>
      </c>
      <c r="S54" s="62">
        <f t="shared" si="2"/>
        <v>3</v>
      </c>
      <c r="T54" s="38"/>
      <c r="U54" s="38"/>
      <c r="V54" s="38"/>
      <c r="W54" s="38"/>
      <c r="X54" s="61">
        <f t="shared" si="4"/>
        <v>0.96410256410256412</v>
      </c>
      <c r="Y54" s="38">
        <v>1</v>
      </c>
      <c r="Z54" s="38" t="s">
        <v>421</v>
      </c>
      <c r="AA54" s="38"/>
      <c r="AB54" s="38">
        <v>1</v>
      </c>
      <c r="AC54" s="38"/>
      <c r="AD54" s="38"/>
      <c r="AE54" s="38"/>
      <c r="AF54" s="38"/>
      <c r="AG54" s="38"/>
      <c r="AH54" s="38"/>
      <c r="AI54" s="38"/>
      <c r="AJ54" s="38"/>
      <c r="AK54" s="40"/>
      <c r="AL54" s="40"/>
    </row>
    <row r="55" spans="1:38">
      <c r="A55" s="55"/>
      <c r="B55" s="38"/>
      <c r="C55" s="58" t="s">
        <v>88</v>
      </c>
      <c r="D55" s="41" t="s">
        <v>411</v>
      </c>
      <c r="E55" s="38">
        <v>25</v>
      </c>
      <c r="F55" s="189">
        <f>Classes!D44+Classes!F44+Classes!H44</f>
        <v>125</v>
      </c>
      <c r="G55" s="189"/>
      <c r="H55" s="189">
        <f>Classes!J44</f>
        <v>5</v>
      </c>
      <c r="I55" s="49">
        <f t="shared" si="3"/>
        <v>130</v>
      </c>
      <c r="J55" s="38" t="s">
        <v>414</v>
      </c>
      <c r="K55" s="38">
        <v>47</v>
      </c>
      <c r="L55" s="62">
        <f t="shared" si="0"/>
        <v>130</v>
      </c>
      <c r="M55" s="62">
        <f t="shared" si="1"/>
        <v>2.6</v>
      </c>
      <c r="N55" s="38"/>
      <c r="O55" s="60" t="s">
        <v>185</v>
      </c>
      <c r="P55" s="38">
        <v>1</v>
      </c>
      <c r="Q55" s="38">
        <v>1</v>
      </c>
      <c r="R55" s="38">
        <v>1</v>
      </c>
      <c r="S55" s="62">
        <f t="shared" si="2"/>
        <v>3</v>
      </c>
      <c r="T55" s="38"/>
      <c r="U55" s="38"/>
      <c r="V55" s="38"/>
      <c r="W55" s="38"/>
      <c r="X55" s="61">
        <f t="shared" si="4"/>
        <v>0.66666666666666663</v>
      </c>
      <c r="Y55" s="38">
        <v>1</v>
      </c>
      <c r="Z55" s="38" t="s">
        <v>421</v>
      </c>
      <c r="AA55" s="38"/>
      <c r="AB55" s="38">
        <v>1</v>
      </c>
      <c r="AC55" s="38"/>
      <c r="AD55" s="38"/>
      <c r="AE55" s="38"/>
      <c r="AF55" s="38"/>
      <c r="AG55" s="38"/>
      <c r="AH55" s="38"/>
      <c r="AI55" s="38"/>
      <c r="AJ55" s="38"/>
      <c r="AK55" s="40"/>
      <c r="AL55" s="40"/>
    </row>
    <row r="56" spans="1:38">
      <c r="A56" s="55"/>
      <c r="B56" s="38"/>
      <c r="C56" s="58" t="s">
        <v>89</v>
      </c>
      <c r="D56" s="41" t="s">
        <v>411</v>
      </c>
      <c r="E56" s="38">
        <v>26</v>
      </c>
      <c r="F56" s="189">
        <f>Classes!D45+Classes!F45+Classes!H45</f>
        <v>114</v>
      </c>
      <c r="G56" s="189"/>
      <c r="H56" s="189">
        <f>Classes!J45</f>
        <v>4</v>
      </c>
      <c r="I56" s="49">
        <f t="shared" si="3"/>
        <v>118</v>
      </c>
      <c r="J56" s="38" t="s">
        <v>414</v>
      </c>
      <c r="K56" s="38">
        <v>48</v>
      </c>
      <c r="L56" s="62">
        <f t="shared" si="0"/>
        <v>118</v>
      </c>
      <c r="M56" s="62">
        <f t="shared" si="1"/>
        <v>2.36</v>
      </c>
      <c r="N56" s="38"/>
      <c r="O56" s="60" t="s">
        <v>185</v>
      </c>
      <c r="P56" s="38">
        <v>1</v>
      </c>
      <c r="Q56" s="38">
        <v>1</v>
      </c>
      <c r="R56" s="38">
        <v>1</v>
      </c>
      <c r="S56" s="62">
        <f t="shared" si="2"/>
        <v>3</v>
      </c>
      <c r="T56" s="38"/>
      <c r="U56" s="38"/>
      <c r="V56" s="38"/>
      <c r="W56" s="38"/>
      <c r="X56" s="61">
        <f t="shared" si="4"/>
        <v>0.60512820512820509</v>
      </c>
      <c r="Y56" s="38">
        <v>1</v>
      </c>
      <c r="Z56" s="38" t="s">
        <v>419</v>
      </c>
      <c r="AA56" s="38"/>
      <c r="AB56" s="38">
        <v>1</v>
      </c>
      <c r="AC56" s="38"/>
      <c r="AD56" s="38"/>
      <c r="AE56" s="38"/>
      <c r="AF56" s="38"/>
      <c r="AG56" s="38"/>
      <c r="AH56" s="38"/>
      <c r="AI56" s="38"/>
      <c r="AJ56" s="38"/>
      <c r="AK56" s="40"/>
      <c r="AL56" s="40"/>
    </row>
    <row r="57" spans="1:38" s="47" customFormat="1">
      <c r="A57" s="55"/>
      <c r="B57" s="45" t="s">
        <v>182</v>
      </c>
      <c r="C57" s="59"/>
      <c r="D57" s="48"/>
      <c r="E57" s="45"/>
      <c r="F57" s="45">
        <f>SUM(F51:F56)</f>
        <v>1100</v>
      </c>
      <c r="G57" s="45"/>
      <c r="H57" s="45">
        <f t="shared" ref="H57:I57" si="15">SUM(H51:H56)</f>
        <v>39</v>
      </c>
      <c r="I57" s="45">
        <f t="shared" si="15"/>
        <v>1139</v>
      </c>
      <c r="J57" s="45"/>
      <c r="K57" s="45"/>
      <c r="L57" s="63">
        <f t="shared" ref="L57" si="16">I57</f>
        <v>1139</v>
      </c>
      <c r="M57" s="63">
        <f t="shared" ref="M57" si="17">L57/50</f>
        <v>22.78</v>
      </c>
      <c r="N57" s="45"/>
      <c r="O57" s="67"/>
      <c r="P57" s="45">
        <f>SUM(P52:P56)</f>
        <v>9</v>
      </c>
      <c r="Q57" s="45">
        <f t="shared" ref="Q57:S57" si="18">SUM(Q52:Q56)</f>
        <v>7</v>
      </c>
      <c r="R57" s="45">
        <f t="shared" si="18"/>
        <v>6</v>
      </c>
      <c r="S57" s="45">
        <f t="shared" si="18"/>
        <v>22</v>
      </c>
      <c r="T57" s="45"/>
      <c r="U57" s="45"/>
      <c r="V57" s="45"/>
      <c r="W57" s="45"/>
      <c r="X57" s="64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6"/>
      <c r="AL57" s="46"/>
    </row>
    <row r="58" spans="1:38" s="197" customFormat="1">
      <c r="A58" s="191">
        <v>6</v>
      </c>
      <c r="B58" s="68" t="s">
        <v>146</v>
      </c>
      <c r="C58" s="69" t="s">
        <v>146</v>
      </c>
      <c r="D58" s="192"/>
      <c r="E58" s="68"/>
      <c r="F58" s="68"/>
      <c r="G58" s="68"/>
      <c r="H58" s="68"/>
      <c r="I58" s="68"/>
      <c r="J58" s="68"/>
      <c r="K58" s="68"/>
      <c r="L58" s="193">
        <f t="shared" ref="L58" si="19">I58</f>
        <v>0</v>
      </c>
      <c r="M58" s="193">
        <f t="shared" ref="M58" si="20">L58/50</f>
        <v>0</v>
      </c>
      <c r="N58" s="68"/>
      <c r="O58" s="194"/>
      <c r="P58" s="68"/>
      <c r="Q58" s="68"/>
      <c r="R58" s="68"/>
      <c r="S58" s="193">
        <f t="shared" si="2"/>
        <v>0</v>
      </c>
      <c r="T58" s="68"/>
      <c r="U58" s="68"/>
      <c r="V58" s="68"/>
      <c r="W58" s="68"/>
      <c r="X58" s="195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196"/>
      <c r="AL58" s="196"/>
    </row>
    <row r="59" spans="1:38">
      <c r="A59" s="55"/>
      <c r="B59" s="38"/>
      <c r="C59" s="58" t="s">
        <v>147</v>
      </c>
      <c r="D59" s="41" t="s">
        <v>411</v>
      </c>
      <c r="E59" s="38">
        <v>27</v>
      </c>
      <c r="F59" s="189">
        <f>Classes!D47+Classes!F47+Classes!H47</f>
        <v>484</v>
      </c>
      <c r="G59" s="189"/>
      <c r="H59" s="189">
        <f>Classes!J47</f>
        <v>16</v>
      </c>
      <c r="I59" s="49">
        <f t="shared" si="3"/>
        <v>500</v>
      </c>
      <c r="J59" s="38" t="s">
        <v>417</v>
      </c>
      <c r="K59" s="38">
        <v>35</v>
      </c>
      <c r="L59" s="62">
        <f t="shared" ref="L59:L64" si="21">I59</f>
        <v>500</v>
      </c>
      <c r="M59" s="62">
        <f t="shared" ref="M59:M64" si="22">L59/50</f>
        <v>10</v>
      </c>
      <c r="N59" s="38"/>
      <c r="O59" s="60" t="s">
        <v>184</v>
      </c>
      <c r="P59" s="38">
        <v>3</v>
      </c>
      <c r="Q59" s="38">
        <v>3</v>
      </c>
      <c r="R59" s="38">
        <v>2</v>
      </c>
      <c r="S59" s="62">
        <f t="shared" si="2"/>
        <v>8</v>
      </c>
      <c r="T59" s="38"/>
      <c r="U59" s="38"/>
      <c r="V59" s="38"/>
      <c r="W59" s="38"/>
      <c r="X59" s="61"/>
      <c r="Y59" s="38">
        <v>1</v>
      </c>
      <c r="Z59" s="38" t="s">
        <v>421</v>
      </c>
      <c r="AA59" s="38"/>
      <c r="AB59" s="38">
        <v>1</v>
      </c>
      <c r="AC59" s="38"/>
      <c r="AD59" s="38"/>
      <c r="AE59" s="38"/>
      <c r="AF59" s="38"/>
      <c r="AG59" s="38"/>
      <c r="AH59" s="38"/>
      <c r="AI59" s="38"/>
      <c r="AJ59" s="38"/>
      <c r="AK59" s="40"/>
      <c r="AL59" s="40"/>
    </row>
    <row r="60" spans="1:38">
      <c r="A60" s="55"/>
      <c r="B60" s="38"/>
      <c r="C60" s="58" t="s">
        <v>148</v>
      </c>
      <c r="D60" s="41" t="s">
        <v>411</v>
      </c>
      <c r="E60" s="38">
        <v>28</v>
      </c>
      <c r="F60" s="189">
        <f>Classes!D48+Classes!F48+Classes!H48</f>
        <v>253</v>
      </c>
      <c r="G60" s="189"/>
      <c r="H60" s="189">
        <f>Classes!J48</f>
        <v>7</v>
      </c>
      <c r="I60" s="49">
        <f t="shared" si="3"/>
        <v>260</v>
      </c>
      <c r="J60" s="38" t="s">
        <v>417</v>
      </c>
      <c r="K60" s="38">
        <v>42</v>
      </c>
      <c r="L60" s="62">
        <f t="shared" si="21"/>
        <v>260</v>
      </c>
      <c r="M60" s="62">
        <f t="shared" si="22"/>
        <v>5.2</v>
      </c>
      <c r="N60" s="38"/>
      <c r="O60" s="60" t="s">
        <v>184</v>
      </c>
      <c r="P60" s="38">
        <v>2</v>
      </c>
      <c r="Q60" s="38">
        <v>1</v>
      </c>
      <c r="R60" s="38">
        <v>1</v>
      </c>
      <c r="S60" s="62">
        <f t="shared" si="2"/>
        <v>4</v>
      </c>
      <c r="T60" s="38"/>
      <c r="U60" s="38"/>
      <c r="V60" s="38"/>
      <c r="W60" s="38"/>
      <c r="X60" s="61"/>
      <c r="Y60" s="38">
        <v>1</v>
      </c>
      <c r="Z60" s="38" t="s">
        <v>418</v>
      </c>
      <c r="AA60" s="38"/>
      <c r="AB60" s="38">
        <v>1</v>
      </c>
      <c r="AC60" s="38"/>
      <c r="AD60" s="38"/>
      <c r="AE60" s="38"/>
      <c r="AF60" s="38"/>
      <c r="AG60" s="38"/>
      <c r="AH60" s="38"/>
      <c r="AI60" s="38"/>
      <c r="AJ60" s="38"/>
      <c r="AK60" s="40"/>
      <c r="AL60" s="40"/>
    </row>
    <row r="61" spans="1:38">
      <c r="A61" s="55"/>
      <c r="B61" s="38"/>
      <c r="C61" s="58" t="s">
        <v>149</v>
      </c>
      <c r="D61" s="41" t="s">
        <v>411</v>
      </c>
      <c r="E61" s="38">
        <v>29</v>
      </c>
      <c r="F61" s="189">
        <f>Classes!D49+Classes!F49+Classes!H49</f>
        <v>163</v>
      </c>
      <c r="G61" s="189"/>
      <c r="H61" s="189">
        <f>Classes!J49</f>
        <v>5</v>
      </c>
      <c r="I61" s="49">
        <f t="shared" si="3"/>
        <v>168</v>
      </c>
      <c r="J61" s="38" t="s">
        <v>417</v>
      </c>
      <c r="K61" s="38">
        <v>40</v>
      </c>
      <c r="L61" s="62">
        <f t="shared" si="21"/>
        <v>168</v>
      </c>
      <c r="M61" s="62">
        <f t="shared" si="22"/>
        <v>3.36</v>
      </c>
      <c r="N61" s="38"/>
      <c r="O61" s="60" t="s">
        <v>184</v>
      </c>
      <c r="P61" s="38">
        <v>1</v>
      </c>
      <c r="Q61" s="38">
        <v>1</v>
      </c>
      <c r="R61" s="38">
        <v>1</v>
      </c>
      <c r="S61" s="62">
        <f t="shared" si="2"/>
        <v>3</v>
      </c>
      <c r="T61" s="38"/>
      <c r="U61" s="38"/>
      <c r="V61" s="38"/>
      <c r="W61" s="38"/>
      <c r="X61" s="61"/>
      <c r="Y61" s="38">
        <v>2</v>
      </c>
      <c r="Z61" s="38" t="s">
        <v>419</v>
      </c>
      <c r="AA61" s="38"/>
      <c r="AB61" s="38">
        <v>1</v>
      </c>
      <c r="AC61" s="38"/>
      <c r="AD61" s="38"/>
      <c r="AE61" s="38"/>
      <c r="AF61" s="38"/>
      <c r="AG61" s="38"/>
      <c r="AH61" s="38"/>
      <c r="AI61" s="38"/>
      <c r="AJ61" s="38"/>
      <c r="AK61" s="40"/>
      <c r="AL61" s="40"/>
    </row>
    <row r="62" spans="1:38">
      <c r="A62" s="55"/>
      <c r="B62" s="38"/>
      <c r="C62" s="58" t="s">
        <v>150</v>
      </c>
      <c r="D62" s="41" t="s">
        <v>411</v>
      </c>
      <c r="E62" s="38">
        <v>30</v>
      </c>
      <c r="F62" s="189">
        <f>Classes!D50+Classes!F50+Classes!H50</f>
        <v>126</v>
      </c>
      <c r="G62" s="189"/>
      <c r="H62" s="189">
        <f>Classes!J50</f>
        <v>6</v>
      </c>
      <c r="I62" s="49">
        <f t="shared" si="3"/>
        <v>132</v>
      </c>
      <c r="J62" s="38" t="s">
        <v>417</v>
      </c>
      <c r="K62" s="38">
        <v>35</v>
      </c>
      <c r="L62" s="62">
        <f t="shared" si="21"/>
        <v>132</v>
      </c>
      <c r="M62" s="62">
        <f t="shared" si="22"/>
        <v>2.64</v>
      </c>
      <c r="N62" s="38"/>
      <c r="O62" s="60" t="s">
        <v>184</v>
      </c>
      <c r="P62" s="38">
        <v>1</v>
      </c>
      <c r="Q62" s="38">
        <v>1</v>
      </c>
      <c r="R62" s="38">
        <v>1</v>
      </c>
      <c r="S62" s="62">
        <f t="shared" si="2"/>
        <v>3</v>
      </c>
      <c r="T62" s="38"/>
      <c r="U62" s="38"/>
      <c r="V62" s="38"/>
      <c r="W62" s="38"/>
      <c r="X62" s="61"/>
      <c r="Y62" s="38">
        <v>1</v>
      </c>
      <c r="Z62" s="38" t="s">
        <v>418</v>
      </c>
      <c r="AA62" s="38"/>
      <c r="AB62" s="38">
        <v>1</v>
      </c>
      <c r="AC62" s="38"/>
      <c r="AD62" s="38"/>
      <c r="AE62" s="38"/>
      <c r="AF62" s="38"/>
      <c r="AG62" s="38"/>
      <c r="AH62" s="38"/>
      <c r="AI62" s="38"/>
      <c r="AJ62" s="38"/>
      <c r="AK62" s="40"/>
      <c r="AL62" s="40"/>
    </row>
    <row r="63" spans="1:38">
      <c r="A63" s="55"/>
      <c r="B63" s="38"/>
      <c r="C63" s="58" t="s">
        <v>151</v>
      </c>
      <c r="D63" s="41" t="s">
        <v>411</v>
      </c>
      <c r="E63" s="38">
        <v>31</v>
      </c>
      <c r="F63" s="189">
        <f>Classes!D51+Classes!F51+Classes!H51</f>
        <v>163</v>
      </c>
      <c r="G63" s="189"/>
      <c r="H63" s="189">
        <f>Classes!J51</f>
        <v>3</v>
      </c>
      <c r="I63" s="49">
        <f t="shared" si="3"/>
        <v>166</v>
      </c>
      <c r="J63" s="38" t="s">
        <v>417</v>
      </c>
      <c r="K63" s="38">
        <v>40</v>
      </c>
      <c r="L63" s="62">
        <f t="shared" si="21"/>
        <v>166</v>
      </c>
      <c r="M63" s="62">
        <f t="shared" si="22"/>
        <v>3.32</v>
      </c>
      <c r="N63" s="38"/>
      <c r="O63" s="60" t="s">
        <v>184</v>
      </c>
      <c r="P63" s="38">
        <v>1</v>
      </c>
      <c r="Q63" s="38">
        <v>1</v>
      </c>
      <c r="R63" s="38">
        <v>1</v>
      </c>
      <c r="S63" s="62">
        <f t="shared" si="2"/>
        <v>3</v>
      </c>
      <c r="T63" s="38"/>
      <c r="U63" s="38"/>
      <c r="V63" s="38"/>
      <c r="W63" s="38"/>
      <c r="X63" s="61"/>
      <c r="Y63" s="38">
        <v>2</v>
      </c>
      <c r="Z63" s="38" t="s">
        <v>419</v>
      </c>
      <c r="AA63" s="38"/>
      <c r="AB63" s="38">
        <v>1</v>
      </c>
      <c r="AC63" s="38"/>
      <c r="AD63" s="38"/>
      <c r="AE63" s="38"/>
      <c r="AF63" s="38"/>
      <c r="AG63" s="38"/>
      <c r="AH63" s="38"/>
      <c r="AI63" s="38"/>
      <c r="AJ63" s="38"/>
      <c r="AK63" s="40"/>
      <c r="AL63" s="40"/>
    </row>
    <row r="64" spans="1:38" s="47" customFormat="1">
      <c r="A64" s="55"/>
      <c r="B64" s="45" t="s">
        <v>182</v>
      </c>
      <c r="C64" s="59"/>
      <c r="D64" s="48"/>
      <c r="E64" s="45"/>
      <c r="F64" s="45">
        <f>SUM(F58:F63)</f>
        <v>1189</v>
      </c>
      <c r="G64" s="45"/>
      <c r="H64" s="45">
        <f t="shared" ref="H64:I64" si="23">SUM(H58:H63)</f>
        <v>37</v>
      </c>
      <c r="I64" s="45">
        <f t="shared" si="23"/>
        <v>1226</v>
      </c>
      <c r="J64" s="45"/>
      <c r="K64" s="45"/>
      <c r="L64" s="63">
        <f t="shared" si="21"/>
        <v>1226</v>
      </c>
      <c r="M64" s="63">
        <f t="shared" si="22"/>
        <v>24.52</v>
      </c>
      <c r="N64" s="45"/>
      <c r="O64" s="67"/>
      <c r="P64" s="45">
        <f>SUM(P59:P63)</f>
        <v>8</v>
      </c>
      <c r="Q64" s="45">
        <f t="shared" ref="Q64:S64" si="24">SUM(Q59:Q63)</f>
        <v>7</v>
      </c>
      <c r="R64" s="45">
        <f t="shared" si="24"/>
        <v>6</v>
      </c>
      <c r="S64" s="45">
        <f t="shared" si="24"/>
        <v>21</v>
      </c>
      <c r="T64" s="45"/>
      <c r="U64" s="45"/>
      <c r="V64" s="45"/>
      <c r="W64" s="45"/>
      <c r="X64" s="64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6"/>
      <c r="AL64" s="46"/>
    </row>
    <row r="65" spans="1:38" s="197" customFormat="1">
      <c r="A65" s="191">
        <v>7</v>
      </c>
      <c r="B65" s="70" t="s">
        <v>152</v>
      </c>
      <c r="C65" s="71" t="s">
        <v>152</v>
      </c>
      <c r="D65" s="192"/>
      <c r="E65" s="68"/>
      <c r="F65" s="68"/>
      <c r="G65" s="68"/>
      <c r="H65" s="68"/>
      <c r="I65" s="68"/>
      <c r="J65" s="68"/>
      <c r="K65" s="68"/>
      <c r="L65" s="193">
        <f t="shared" ref="L65" si="25">I65</f>
        <v>0</v>
      </c>
      <c r="M65" s="193">
        <f t="shared" ref="M65" si="26">L65/50</f>
        <v>0</v>
      </c>
      <c r="N65" s="68"/>
      <c r="O65" s="194"/>
      <c r="P65" s="68"/>
      <c r="Q65" s="68"/>
      <c r="R65" s="68"/>
      <c r="S65" s="62">
        <f t="shared" si="2"/>
        <v>0</v>
      </c>
      <c r="T65" s="68"/>
      <c r="U65" s="68"/>
      <c r="V65" s="68"/>
      <c r="W65" s="68"/>
      <c r="X65" s="195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196"/>
      <c r="AL65" s="196"/>
    </row>
    <row r="66" spans="1:38">
      <c r="A66" s="55"/>
      <c r="B66" s="38"/>
      <c r="C66" s="58" t="s">
        <v>153</v>
      </c>
      <c r="D66" s="41" t="s">
        <v>411</v>
      </c>
      <c r="E66" s="38">
        <v>32</v>
      </c>
      <c r="F66" s="189">
        <f>Classes!D53+Classes!F53+Classes!H53</f>
        <v>278</v>
      </c>
      <c r="G66" s="189"/>
      <c r="H66" s="189">
        <f>Classes!J53</f>
        <v>10</v>
      </c>
      <c r="I66" s="49">
        <f t="shared" si="3"/>
        <v>288</v>
      </c>
      <c r="J66" s="38" t="s">
        <v>417</v>
      </c>
      <c r="K66" s="38">
        <v>22</v>
      </c>
      <c r="L66" s="62">
        <f t="shared" ref="L66:L71" si="27">I66</f>
        <v>288</v>
      </c>
      <c r="M66" s="62">
        <f t="shared" ref="M66:M71" si="28">L66/50</f>
        <v>5.76</v>
      </c>
      <c r="N66" s="38"/>
      <c r="O66" s="60" t="s">
        <v>184</v>
      </c>
      <c r="P66" s="38">
        <v>3</v>
      </c>
      <c r="Q66" s="38">
        <v>1</v>
      </c>
      <c r="R66" s="38">
        <v>1</v>
      </c>
      <c r="S66" s="62">
        <f t="shared" si="2"/>
        <v>5</v>
      </c>
      <c r="T66" s="38"/>
      <c r="U66" s="38"/>
      <c r="V66" s="38"/>
      <c r="W66" s="38"/>
      <c r="X66" s="61"/>
      <c r="Y66" s="38">
        <v>1</v>
      </c>
      <c r="Z66" s="38" t="s">
        <v>418</v>
      </c>
      <c r="AA66" s="38"/>
      <c r="AB66" s="38">
        <v>1</v>
      </c>
      <c r="AC66" s="38"/>
      <c r="AD66" s="38"/>
      <c r="AE66" s="38"/>
      <c r="AF66" s="38"/>
      <c r="AG66" s="38"/>
      <c r="AH66" s="38"/>
      <c r="AI66" s="38"/>
      <c r="AJ66" s="38"/>
      <c r="AK66" s="40"/>
      <c r="AL66" s="40"/>
    </row>
    <row r="67" spans="1:38">
      <c r="A67" s="55"/>
      <c r="B67" s="38"/>
      <c r="C67" s="58" t="s">
        <v>187</v>
      </c>
      <c r="D67" s="41" t="s">
        <v>411</v>
      </c>
      <c r="E67" s="38">
        <v>33</v>
      </c>
      <c r="F67" s="189">
        <f>Classes!D54+Classes!F54+Classes!H54</f>
        <v>157</v>
      </c>
      <c r="G67" s="189"/>
      <c r="H67" s="189">
        <f>Classes!J54</f>
        <v>4</v>
      </c>
      <c r="I67" s="49">
        <f t="shared" si="3"/>
        <v>161</v>
      </c>
      <c r="J67" s="38" t="s">
        <v>417</v>
      </c>
      <c r="K67" s="38">
        <v>26</v>
      </c>
      <c r="L67" s="62">
        <f t="shared" si="27"/>
        <v>161</v>
      </c>
      <c r="M67" s="62">
        <f t="shared" si="28"/>
        <v>3.22</v>
      </c>
      <c r="N67" s="38"/>
      <c r="O67" s="60" t="s">
        <v>184</v>
      </c>
      <c r="P67" s="38">
        <v>1</v>
      </c>
      <c r="Q67" s="38">
        <v>1</v>
      </c>
      <c r="R67" s="38">
        <v>1</v>
      </c>
      <c r="S67" s="62">
        <f t="shared" si="2"/>
        <v>3</v>
      </c>
      <c r="T67" s="38"/>
      <c r="U67" s="38"/>
      <c r="V67" s="38"/>
      <c r="W67" s="38"/>
      <c r="X67" s="61"/>
      <c r="Y67" s="38">
        <v>1</v>
      </c>
      <c r="Z67" s="38" t="s">
        <v>423</v>
      </c>
      <c r="AA67" s="38"/>
      <c r="AB67" s="38">
        <v>1</v>
      </c>
      <c r="AC67" s="38"/>
      <c r="AD67" s="38"/>
      <c r="AE67" s="38"/>
      <c r="AF67" s="38"/>
      <c r="AG67" s="38"/>
      <c r="AH67" s="38"/>
      <c r="AI67" s="38"/>
      <c r="AJ67" s="38"/>
      <c r="AK67" s="40"/>
      <c r="AL67" s="40"/>
    </row>
    <row r="68" spans="1:38">
      <c r="A68" s="55"/>
      <c r="B68" s="38"/>
      <c r="C68" s="58" t="s">
        <v>155</v>
      </c>
      <c r="D68" s="41" t="s">
        <v>411</v>
      </c>
      <c r="E68" s="38">
        <v>34</v>
      </c>
      <c r="F68" s="189">
        <f>Classes!D55+Classes!F55+Classes!H55</f>
        <v>196</v>
      </c>
      <c r="G68" s="189"/>
      <c r="H68" s="189">
        <f>Classes!J55</f>
        <v>7</v>
      </c>
      <c r="I68" s="49">
        <f t="shared" si="3"/>
        <v>203</v>
      </c>
      <c r="J68" s="38" t="s">
        <v>417</v>
      </c>
      <c r="K68" s="38">
        <v>18</v>
      </c>
      <c r="L68" s="62">
        <f t="shared" si="27"/>
        <v>203</v>
      </c>
      <c r="M68" s="62">
        <f t="shared" si="28"/>
        <v>4.0599999999999996</v>
      </c>
      <c r="N68" s="38"/>
      <c r="O68" s="60" t="s">
        <v>184</v>
      </c>
      <c r="P68" s="38">
        <v>1</v>
      </c>
      <c r="Q68" s="38">
        <v>1</v>
      </c>
      <c r="R68" s="38">
        <v>1</v>
      </c>
      <c r="S68" s="62">
        <f t="shared" si="2"/>
        <v>3</v>
      </c>
      <c r="T68" s="38"/>
      <c r="U68" s="38"/>
      <c r="V68" s="38"/>
      <c r="W68" s="38"/>
      <c r="X68" s="61"/>
      <c r="Y68" s="38">
        <v>2</v>
      </c>
      <c r="Z68" s="38" t="s">
        <v>419</v>
      </c>
      <c r="AA68" s="38"/>
      <c r="AB68" s="38">
        <v>1</v>
      </c>
      <c r="AC68" s="38"/>
      <c r="AD68" s="38"/>
      <c r="AE68" s="38"/>
      <c r="AF68" s="38"/>
      <c r="AG68" s="38"/>
      <c r="AH68" s="38"/>
      <c r="AI68" s="38"/>
      <c r="AJ68" s="38"/>
      <c r="AK68" s="40"/>
      <c r="AL68" s="40"/>
    </row>
    <row r="69" spans="1:38">
      <c r="A69" s="55"/>
      <c r="B69" s="38"/>
      <c r="C69" s="58" t="s">
        <v>157</v>
      </c>
      <c r="D69" s="41" t="s">
        <v>411</v>
      </c>
      <c r="E69" s="38">
        <v>35</v>
      </c>
      <c r="F69" s="189">
        <f>Classes!D56+Classes!F56+Classes!H56</f>
        <v>163</v>
      </c>
      <c r="G69" s="189"/>
      <c r="H69" s="189">
        <f>Classes!J56</f>
        <v>4</v>
      </c>
      <c r="I69" s="49">
        <f t="shared" si="3"/>
        <v>167</v>
      </c>
      <c r="J69" s="38" t="s">
        <v>417</v>
      </c>
      <c r="K69" s="38">
        <v>20</v>
      </c>
      <c r="L69" s="62">
        <f t="shared" si="27"/>
        <v>167</v>
      </c>
      <c r="M69" s="62">
        <f t="shared" si="28"/>
        <v>3.34</v>
      </c>
      <c r="N69" s="38"/>
      <c r="O69" s="60" t="s">
        <v>184</v>
      </c>
      <c r="P69" s="38">
        <v>1</v>
      </c>
      <c r="Q69" s="38">
        <v>1</v>
      </c>
      <c r="R69" s="38">
        <v>1</v>
      </c>
      <c r="S69" s="62">
        <f t="shared" si="2"/>
        <v>3</v>
      </c>
      <c r="T69" s="38"/>
      <c r="U69" s="38"/>
      <c r="V69" s="38"/>
      <c r="W69" s="38"/>
      <c r="X69" s="61"/>
      <c r="Y69" s="38">
        <v>2</v>
      </c>
      <c r="Z69" s="38" t="s">
        <v>419</v>
      </c>
      <c r="AA69" s="38"/>
      <c r="AB69" s="38">
        <v>1</v>
      </c>
      <c r="AC69" s="38"/>
      <c r="AD69" s="38"/>
      <c r="AE69" s="38"/>
      <c r="AF69" s="38"/>
      <c r="AG69" s="38"/>
      <c r="AH69" s="38"/>
      <c r="AI69" s="38"/>
      <c r="AJ69" s="38"/>
      <c r="AK69" s="40"/>
      <c r="AL69" s="40"/>
    </row>
    <row r="70" spans="1:38">
      <c r="A70" s="55"/>
      <c r="B70" s="38"/>
      <c r="C70" s="58" t="s">
        <v>158</v>
      </c>
      <c r="D70" s="41" t="s">
        <v>411</v>
      </c>
      <c r="E70" s="38">
        <v>36</v>
      </c>
      <c r="F70" s="189">
        <f>Classes!D57+Classes!F57+Classes!H57</f>
        <v>115</v>
      </c>
      <c r="G70" s="189"/>
      <c r="H70" s="189">
        <f>Classes!J57</f>
        <v>4</v>
      </c>
      <c r="I70" s="49">
        <f t="shared" si="3"/>
        <v>119</v>
      </c>
      <c r="J70" s="38" t="s">
        <v>417</v>
      </c>
      <c r="K70" s="38">
        <v>30</v>
      </c>
      <c r="L70" s="62">
        <f t="shared" si="27"/>
        <v>119</v>
      </c>
      <c r="M70" s="62">
        <f t="shared" si="28"/>
        <v>2.38</v>
      </c>
      <c r="N70" s="38"/>
      <c r="O70" s="60" t="s">
        <v>184</v>
      </c>
      <c r="P70" s="38">
        <v>1</v>
      </c>
      <c r="Q70" s="38">
        <v>1</v>
      </c>
      <c r="R70" s="38">
        <v>1</v>
      </c>
      <c r="S70" s="62">
        <f t="shared" si="2"/>
        <v>3</v>
      </c>
      <c r="T70" s="38"/>
      <c r="U70" s="38"/>
      <c r="V70" s="38"/>
      <c r="W70" s="38"/>
      <c r="X70" s="61"/>
      <c r="Y70" s="38">
        <v>1</v>
      </c>
      <c r="Z70" s="38" t="s">
        <v>419</v>
      </c>
      <c r="AA70" s="38"/>
      <c r="AB70" s="38">
        <v>1</v>
      </c>
      <c r="AC70" s="38"/>
      <c r="AD70" s="38"/>
      <c r="AE70" s="38"/>
      <c r="AF70" s="38"/>
      <c r="AG70" s="38"/>
      <c r="AH70" s="38"/>
      <c r="AI70" s="38"/>
      <c r="AJ70" s="38"/>
      <c r="AK70" s="40"/>
      <c r="AL70" s="40"/>
    </row>
    <row r="71" spans="1:38" s="47" customFormat="1">
      <c r="A71" s="66"/>
      <c r="B71" s="45" t="s">
        <v>182</v>
      </c>
      <c r="C71" s="59"/>
      <c r="D71" s="48"/>
      <c r="E71" s="45"/>
      <c r="F71" s="45">
        <f>SUM(F65:F70)</f>
        <v>909</v>
      </c>
      <c r="G71" s="45"/>
      <c r="H71" s="45">
        <f t="shared" ref="H71:I71" si="29">SUM(H65:H70)</f>
        <v>29</v>
      </c>
      <c r="I71" s="45">
        <f t="shared" si="29"/>
        <v>938</v>
      </c>
      <c r="J71" s="45"/>
      <c r="K71" s="45"/>
      <c r="L71" s="63">
        <f t="shared" si="27"/>
        <v>938</v>
      </c>
      <c r="M71" s="63">
        <f t="shared" si="28"/>
        <v>18.760000000000002</v>
      </c>
      <c r="N71" s="45"/>
      <c r="O71" s="45"/>
      <c r="P71" s="45">
        <f>SUM(P66:P70)</f>
        <v>7</v>
      </c>
      <c r="Q71" s="45">
        <f t="shared" ref="Q71:S71" si="30">SUM(Q66:Q70)</f>
        <v>5</v>
      </c>
      <c r="R71" s="45">
        <f t="shared" si="30"/>
        <v>5</v>
      </c>
      <c r="S71" s="45">
        <f t="shared" si="30"/>
        <v>17</v>
      </c>
      <c r="T71" s="45"/>
      <c r="U71" s="45"/>
      <c r="V71" s="45"/>
      <c r="W71" s="45"/>
      <c r="X71" s="64">
        <f t="shared" si="4"/>
        <v>0.84886877828054297</v>
      </c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6"/>
      <c r="AL71" s="46"/>
    </row>
    <row r="72" spans="1:38" s="197" customFormat="1">
      <c r="A72" s="191">
        <v>8</v>
      </c>
      <c r="B72" s="198" t="s">
        <v>90</v>
      </c>
      <c r="C72" s="71" t="s">
        <v>90</v>
      </c>
      <c r="D72" s="192"/>
      <c r="E72" s="68"/>
      <c r="F72" s="68"/>
      <c r="G72" s="68"/>
      <c r="H72" s="68"/>
      <c r="I72" s="68">
        <f t="shared" si="3"/>
        <v>0</v>
      </c>
      <c r="J72" s="68"/>
      <c r="K72" s="68"/>
      <c r="L72" s="193">
        <f t="shared" si="0"/>
        <v>0</v>
      </c>
      <c r="M72" s="193">
        <f t="shared" si="1"/>
        <v>0</v>
      </c>
      <c r="N72" s="68"/>
      <c r="O72" s="194"/>
      <c r="P72" s="68"/>
      <c r="Q72" s="68"/>
      <c r="R72" s="68"/>
      <c r="S72" s="193">
        <f t="shared" si="2"/>
        <v>0</v>
      </c>
      <c r="T72" s="68"/>
      <c r="U72" s="68"/>
      <c r="V72" s="68"/>
      <c r="W72" s="68"/>
      <c r="X72" s="195" t="e">
        <f t="shared" si="4"/>
        <v>#DIV/0!</v>
      </c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196"/>
      <c r="AL72" s="196"/>
    </row>
    <row r="73" spans="1:38">
      <c r="A73" s="55"/>
      <c r="B73" s="38"/>
      <c r="C73" s="58" t="s">
        <v>91</v>
      </c>
      <c r="D73" s="41" t="s">
        <v>411</v>
      </c>
      <c r="E73" s="38">
        <v>37</v>
      </c>
      <c r="F73" s="189">
        <f>Classes!D59+Classes!F59+Classes!H59</f>
        <v>189</v>
      </c>
      <c r="G73" s="189"/>
      <c r="H73" s="189">
        <f>Classes!J59</f>
        <v>10</v>
      </c>
      <c r="I73" s="49">
        <f t="shared" si="3"/>
        <v>199</v>
      </c>
      <c r="J73" s="38" t="s">
        <v>417</v>
      </c>
      <c r="K73" s="38">
        <v>15</v>
      </c>
      <c r="L73" s="62">
        <f t="shared" si="0"/>
        <v>199</v>
      </c>
      <c r="M73" s="62">
        <f t="shared" si="1"/>
        <v>3.98</v>
      </c>
      <c r="N73" s="38"/>
      <c r="O73" s="60" t="s">
        <v>183</v>
      </c>
      <c r="P73" s="38">
        <v>2</v>
      </c>
      <c r="Q73" s="38">
        <v>1</v>
      </c>
      <c r="R73" s="38">
        <v>1</v>
      </c>
      <c r="S73" s="62">
        <f t="shared" si="2"/>
        <v>4</v>
      </c>
      <c r="T73" s="38"/>
      <c r="U73" s="38"/>
      <c r="V73" s="38"/>
      <c r="W73" s="38"/>
      <c r="X73" s="61">
        <f t="shared" si="4"/>
        <v>0.76538461538461533</v>
      </c>
      <c r="Y73" s="38">
        <v>2</v>
      </c>
      <c r="Z73" s="38" t="s">
        <v>419</v>
      </c>
      <c r="AA73" s="38"/>
      <c r="AB73" s="38">
        <v>1</v>
      </c>
      <c r="AC73" s="38"/>
      <c r="AD73" s="38"/>
      <c r="AE73" s="38"/>
      <c r="AF73" s="38"/>
      <c r="AG73" s="38"/>
      <c r="AH73" s="38"/>
      <c r="AI73" s="38"/>
      <c r="AJ73" s="38"/>
      <c r="AK73" s="40"/>
      <c r="AL73" s="40"/>
    </row>
    <row r="74" spans="1:38">
      <c r="A74" s="55"/>
      <c r="B74" s="38"/>
      <c r="C74" s="58" t="s">
        <v>92</v>
      </c>
      <c r="D74" s="41" t="s">
        <v>411</v>
      </c>
      <c r="E74" s="38">
        <v>38</v>
      </c>
      <c r="F74" s="189">
        <f>Classes!D60+Classes!F60+Classes!H60</f>
        <v>144</v>
      </c>
      <c r="G74" s="189"/>
      <c r="H74" s="189">
        <f>Classes!J60</f>
        <v>9</v>
      </c>
      <c r="I74" s="49">
        <f t="shared" si="3"/>
        <v>153</v>
      </c>
      <c r="J74" s="38" t="s">
        <v>417</v>
      </c>
      <c r="K74" s="38">
        <v>14</v>
      </c>
      <c r="L74" s="62">
        <f t="shared" si="0"/>
        <v>153</v>
      </c>
      <c r="M74" s="62">
        <f t="shared" si="1"/>
        <v>3.06</v>
      </c>
      <c r="N74" s="38"/>
      <c r="O74" s="60" t="s">
        <v>184</v>
      </c>
      <c r="P74" s="38">
        <v>1</v>
      </c>
      <c r="Q74" s="38">
        <v>1</v>
      </c>
      <c r="R74" s="38">
        <v>1</v>
      </c>
      <c r="S74" s="62">
        <f t="shared" si="2"/>
        <v>3</v>
      </c>
      <c r="T74" s="38"/>
      <c r="U74" s="38"/>
      <c r="V74" s="38"/>
      <c r="W74" s="38"/>
      <c r="X74" s="61">
        <f t="shared" si="4"/>
        <v>0.7846153846153846</v>
      </c>
      <c r="Y74" s="38">
        <v>2</v>
      </c>
      <c r="Z74" s="38" t="s">
        <v>419</v>
      </c>
      <c r="AA74" s="38"/>
      <c r="AB74" s="38">
        <v>1</v>
      </c>
      <c r="AC74" s="38"/>
      <c r="AD74" s="38"/>
      <c r="AE74" s="38"/>
      <c r="AF74" s="38"/>
      <c r="AG74" s="38"/>
      <c r="AH74" s="38"/>
      <c r="AI74" s="38"/>
      <c r="AJ74" s="38"/>
      <c r="AK74" s="40"/>
      <c r="AL74" s="40"/>
    </row>
    <row r="75" spans="1:38">
      <c r="A75" s="55"/>
      <c r="B75" s="38"/>
      <c r="C75" s="58" t="s">
        <v>93</v>
      </c>
      <c r="D75" s="41" t="s">
        <v>411</v>
      </c>
      <c r="E75" s="38">
        <v>39</v>
      </c>
      <c r="F75" s="189">
        <f>Classes!D61+Classes!F61+Classes!H61</f>
        <v>196</v>
      </c>
      <c r="G75" s="189"/>
      <c r="H75" s="189">
        <f>Classes!J61</f>
        <v>10</v>
      </c>
      <c r="I75" s="49">
        <f t="shared" si="3"/>
        <v>206</v>
      </c>
      <c r="J75" s="38" t="s">
        <v>417</v>
      </c>
      <c r="K75" s="38">
        <v>7</v>
      </c>
      <c r="L75" s="62">
        <f t="shared" si="0"/>
        <v>206</v>
      </c>
      <c r="M75" s="62">
        <f t="shared" si="1"/>
        <v>4.12</v>
      </c>
      <c r="N75" s="38"/>
      <c r="O75" s="60" t="s">
        <v>185</v>
      </c>
      <c r="P75" s="38">
        <v>2</v>
      </c>
      <c r="Q75" s="38">
        <v>1</v>
      </c>
      <c r="R75" s="38">
        <v>1</v>
      </c>
      <c r="S75" s="62">
        <f t="shared" si="2"/>
        <v>4</v>
      </c>
      <c r="T75" s="38"/>
      <c r="U75" s="38"/>
      <c r="V75" s="38"/>
      <c r="W75" s="38"/>
      <c r="X75" s="61">
        <f t="shared" si="4"/>
        <v>0.79230769230769227</v>
      </c>
      <c r="Y75" s="38">
        <v>1</v>
      </c>
      <c r="Z75" s="38" t="s">
        <v>418</v>
      </c>
      <c r="AA75" s="38"/>
      <c r="AB75" s="38">
        <v>1</v>
      </c>
      <c r="AC75" s="38"/>
      <c r="AD75" s="38"/>
      <c r="AE75" s="38"/>
      <c r="AF75" s="38"/>
      <c r="AG75" s="38"/>
      <c r="AH75" s="38"/>
      <c r="AI75" s="38"/>
      <c r="AJ75" s="38"/>
      <c r="AK75" s="40"/>
      <c r="AL75" s="40"/>
    </row>
    <row r="76" spans="1:38" s="47" customFormat="1">
      <c r="A76" s="66"/>
      <c r="B76" s="45" t="s">
        <v>182</v>
      </c>
      <c r="C76" s="59"/>
      <c r="D76" s="48"/>
      <c r="E76" s="45"/>
      <c r="F76" s="45">
        <f>SUM(F72:F75)</f>
        <v>529</v>
      </c>
      <c r="G76" s="45"/>
      <c r="H76" s="45">
        <f t="shared" ref="H76:I76" si="31">SUM(H72:H75)</f>
        <v>29</v>
      </c>
      <c r="I76" s="45">
        <f t="shared" si="31"/>
        <v>558</v>
      </c>
      <c r="J76" s="45"/>
      <c r="K76" s="45"/>
      <c r="L76" s="63">
        <f t="shared" ref="L76" si="32">I76</f>
        <v>558</v>
      </c>
      <c r="M76" s="63">
        <f t="shared" ref="M76" si="33">L76/50</f>
        <v>11.16</v>
      </c>
      <c r="N76" s="45"/>
      <c r="O76" s="45"/>
      <c r="P76" s="45">
        <f>SUM(P72:P75)</f>
        <v>5</v>
      </c>
      <c r="Q76" s="45">
        <f>SUM(Q72:Q75)</f>
        <v>3</v>
      </c>
      <c r="R76" s="45">
        <f>SUM(R72:R75)</f>
        <v>3</v>
      </c>
      <c r="S76" s="63">
        <f>SUM(S72:S75)</f>
        <v>11</v>
      </c>
      <c r="T76" s="45"/>
      <c r="U76" s="45"/>
      <c r="V76" s="45"/>
      <c r="W76" s="45"/>
      <c r="X76" s="64">
        <f t="shared" si="4"/>
        <v>0.78041958041958037</v>
      </c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6"/>
      <c r="AL76" s="46"/>
    </row>
    <row r="77" spans="1:38" s="197" customFormat="1">
      <c r="A77" s="191">
        <v>9</v>
      </c>
      <c r="B77" s="198" t="s">
        <v>95</v>
      </c>
      <c r="C77" s="71" t="s">
        <v>95</v>
      </c>
      <c r="D77" s="192"/>
      <c r="E77" s="68"/>
      <c r="F77" s="68"/>
      <c r="G77" s="68"/>
      <c r="H77" s="68"/>
      <c r="I77" s="68">
        <f t="shared" si="3"/>
        <v>0</v>
      </c>
      <c r="J77" s="68"/>
      <c r="K77" s="68"/>
      <c r="L77" s="193">
        <f t="shared" si="0"/>
        <v>0</v>
      </c>
      <c r="M77" s="193">
        <f t="shared" si="1"/>
        <v>0</v>
      </c>
      <c r="N77" s="68"/>
      <c r="O77" s="194"/>
      <c r="P77" s="68"/>
      <c r="Q77" s="68"/>
      <c r="R77" s="68"/>
      <c r="S77" s="193">
        <f t="shared" si="2"/>
        <v>0</v>
      </c>
      <c r="T77" s="68"/>
      <c r="U77" s="68"/>
      <c r="V77" s="68"/>
      <c r="W77" s="68"/>
      <c r="X77" s="195" t="e">
        <f t="shared" si="4"/>
        <v>#DIV/0!</v>
      </c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196"/>
      <c r="AL77" s="196"/>
    </row>
    <row r="78" spans="1:38">
      <c r="A78" s="55"/>
      <c r="B78" s="38"/>
      <c r="C78" s="58" t="s">
        <v>96</v>
      </c>
      <c r="D78" s="41" t="s">
        <v>411</v>
      </c>
      <c r="E78" s="38">
        <v>40</v>
      </c>
      <c r="F78" s="189">
        <f>Classes!D63+Classes!F63+Classes!H63</f>
        <v>193</v>
      </c>
      <c r="G78" s="189"/>
      <c r="H78" s="189">
        <f>Classes!J63</f>
        <v>11</v>
      </c>
      <c r="I78" s="49">
        <f t="shared" si="3"/>
        <v>204</v>
      </c>
      <c r="J78" s="38" t="s">
        <v>417</v>
      </c>
      <c r="K78" s="38">
        <v>11</v>
      </c>
      <c r="L78" s="62">
        <f t="shared" si="0"/>
        <v>204</v>
      </c>
      <c r="M78" s="62">
        <f t="shared" si="1"/>
        <v>4.08</v>
      </c>
      <c r="N78" s="38"/>
      <c r="O78" s="60" t="s">
        <v>185</v>
      </c>
      <c r="P78" s="38">
        <v>2</v>
      </c>
      <c r="Q78" s="38">
        <v>1</v>
      </c>
      <c r="R78" s="38">
        <v>1</v>
      </c>
      <c r="S78" s="62">
        <f t="shared" si="2"/>
        <v>4</v>
      </c>
      <c r="T78" s="38"/>
      <c r="U78" s="38"/>
      <c r="V78" s="38"/>
      <c r="W78" s="38"/>
      <c r="X78" s="61">
        <f t="shared" si="4"/>
        <v>0.7846153846153846</v>
      </c>
      <c r="Y78" s="38">
        <v>1</v>
      </c>
      <c r="Z78" s="38" t="s">
        <v>418</v>
      </c>
      <c r="AA78" s="38"/>
      <c r="AB78" s="38">
        <v>1</v>
      </c>
      <c r="AC78" s="38"/>
      <c r="AD78" s="38"/>
      <c r="AE78" s="38"/>
      <c r="AF78" s="38"/>
      <c r="AG78" s="38"/>
      <c r="AH78" s="38"/>
      <c r="AI78" s="38"/>
      <c r="AJ78" s="38"/>
      <c r="AK78" s="40"/>
      <c r="AL78" s="40"/>
    </row>
    <row r="79" spans="1:38">
      <c r="A79" s="55"/>
      <c r="B79" s="38"/>
      <c r="C79" s="58" t="s">
        <v>97</v>
      </c>
      <c r="D79" s="41" t="s">
        <v>411</v>
      </c>
      <c r="E79" s="38">
        <v>41</v>
      </c>
      <c r="F79" s="189">
        <f>Classes!D64+Classes!F64+Classes!H64</f>
        <v>196</v>
      </c>
      <c r="G79" s="189"/>
      <c r="H79" s="189">
        <f>Classes!J64</f>
        <v>9</v>
      </c>
      <c r="I79" s="49">
        <f t="shared" si="3"/>
        <v>205</v>
      </c>
      <c r="J79" s="38" t="s">
        <v>417</v>
      </c>
      <c r="K79" s="38">
        <v>15</v>
      </c>
      <c r="L79" s="62">
        <f t="shared" si="0"/>
        <v>205</v>
      </c>
      <c r="M79" s="62">
        <f t="shared" si="1"/>
        <v>4.0999999999999996</v>
      </c>
      <c r="N79" s="38"/>
      <c r="O79" s="60" t="s">
        <v>183</v>
      </c>
      <c r="P79" s="38">
        <v>1</v>
      </c>
      <c r="Q79" s="38">
        <v>1</v>
      </c>
      <c r="R79" s="38">
        <v>1</v>
      </c>
      <c r="S79" s="62">
        <f t="shared" si="2"/>
        <v>3</v>
      </c>
      <c r="T79" s="38"/>
      <c r="U79" s="38"/>
      <c r="V79" s="38"/>
      <c r="W79" s="38"/>
      <c r="X79" s="61">
        <f t="shared" si="4"/>
        <v>1.0512820512820513</v>
      </c>
      <c r="Y79" s="38">
        <v>1</v>
      </c>
      <c r="Z79" s="38" t="s">
        <v>418</v>
      </c>
      <c r="AA79" s="38"/>
      <c r="AB79" s="38">
        <v>1</v>
      </c>
      <c r="AC79" s="38"/>
      <c r="AD79" s="38"/>
      <c r="AE79" s="38"/>
      <c r="AF79" s="38"/>
      <c r="AG79" s="38"/>
      <c r="AH79" s="38"/>
      <c r="AI79" s="38"/>
      <c r="AJ79" s="38"/>
      <c r="AK79" s="40"/>
      <c r="AL79" s="40"/>
    </row>
    <row r="80" spans="1:38">
      <c r="A80" s="55"/>
      <c r="B80" s="38"/>
      <c r="C80" s="58" t="s">
        <v>98</v>
      </c>
      <c r="D80" s="41" t="s">
        <v>411</v>
      </c>
      <c r="E80" s="38">
        <v>42</v>
      </c>
      <c r="F80" s="189">
        <f>Classes!D65+Classes!F65+Classes!H65</f>
        <v>97</v>
      </c>
      <c r="G80" s="189"/>
      <c r="H80" s="189">
        <f>Classes!J65</f>
        <v>5</v>
      </c>
      <c r="I80" s="49">
        <f t="shared" si="3"/>
        <v>102</v>
      </c>
      <c r="J80" s="38" t="s">
        <v>417</v>
      </c>
      <c r="K80" s="38">
        <v>12</v>
      </c>
      <c r="L80" s="62">
        <f t="shared" si="0"/>
        <v>102</v>
      </c>
      <c r="M80" s="62">
        <f t="shared" si="1"/>
        <v>2.04</v>
      </c>
      <c r="N80" s="38"/>
      <c r="O80" s="60" t="s">
        <v>185</v>
      </c>
      <c r="P80" s="38">
        <v>1</v>
      </c>
      <c r="Q80" s="38">
        <v>1</v>
      </c>
      <c r="R80" s="38">
        <v>1</v>
      </c>
      <c r="S80" s="62">
        <f t="shared" si="2"/>
        <v>3</v>
      </c>
      <c r="T80" s="38"/>
      <c r="U80" s="38"/>
      <c r="V80" s="38"/>
      <c r="W80" s="38"/>
      <c r="X80" s="61">
        <f t="shared" si="4"/>
        <v>0.52307692307692311</v>
      </c>
      <c r="Y80" s="38">
        <v>1</v>
      </c>
      <c r="Z80" s="38" t="s">
        <v>419</v>
      </c>
      <c r="AA80" s="38"/>
      <c r="AB80" s="38">
        <v>1</v>
      </c>
      <c r="AC80" s="38"/>
      <c r="AD80" s="38"/>
      <c r="AE80" s="38"/>
      <c r="AF80" s="38"/>
      <c r="AG80" s="38"/>
      <c r="AH80" s="38"/>
      <c r="AI80" s="38"/>
      <c r="AJ80" s="38"/>
      <c r="AK80" s="40"/>
      <c r="AL80" s="40"/>
    </row>
    <row r="81" spans="1:38">
      <c r="A81" s="55"/>
      <c r="B81" s="38"/>
      <c r="C81" s="58" t="s">
        <v>99</v>
      </c>
      <c r="D81" s="41" t="s">
        <v>411</v>
      </c>
      <c r="E81" s="38">
        <v>43</v>
      </c>
      <c r="F81" s="189">
        <f>Classes!D66+Classes!F66+Classes!H66</f>
        <v>139</v>
      </c>
      <c r="G81" s="189"/>
      <c r="H81" s="189">
        <f>Classes!J66</f>
        <v>5</v>
      </c>
      <c r="I81" s="49">
        <f t="shared" si="3"/>
        <v>144</v>
      </c>
      <c r="J81" s="38" t="s">
        <v>417</v>
      </c>
      <c r="K81" s="38">
        <v>17</v>
      </c>
      <c r="L81" s="62">
        <f t="shared" si="0"/>
        <v>144</v>
      </c>
      <c r="M81" s="62">
        <f t="shared" si="1"/>
        <v>2.88</v>
      </c>
      <c r="N81" s="38"/>
      <c r="O81" s="60" t="s">
        <v>185</v>
      </c>
      <c r="P81" s="38">
        <v>1</v>
      </c>
      <c r="Q81" s="38">
        <v>1</v>
      </c>
      <c r="R81" s="38">
        <v>1</v>
      </c>
      <c r="S81" s="62">
        <f t="shared" si="2"/>
        <v>3</v>
      </c>
      <c r="T81" s="38"/>
      <c r="U81" s="38"/>
      <c r="V81" s="38"/>
      <c r="W81" s="38"/>
      <c r="X81" s="61">
        <f t="shared" si="4"/>
        <v>0.7384615384615385</v>
      </c>
      <c r="Y81" s="38">
        <v>2</v>
      </c>
      <c r="Z81" s="38" t="s">
        <v>419</v>
      </c>
      <c r="AA81" s="38"/>
      <c r="AB81" s="38">
        <v>1</v>
      </c>
      <c r="AC81" s="38"/>
      <c r="AD81" s="38"/>
      <c r="AE81" s="38"/>
      <c r="AF81" s="38"/>
      <c r="AG81" s="38"/>
      <c r="AH81" s="38"/>
      <c r="AI81" s="38"/>
      <c r="AJ81" s="38"/>
      <c r="AK81" s="40"/>
      <c r="AL81" s="40"/>
    </row>
    <row r="82" spans="1:38">
      <c r="A82" s="55"/>
      <c r="B82" s="38"/>
      <c r="C82" s="58" t="s">
        <v>100</v>
      </c>
      <c r="D82" s="41" t="s">
        <v>411</v>
      </c>
      <c r="E82" s="38">
        <v>44</v>
      </c>
      <c r="F82" s="189">
        <f>Classes!D67+Classes!F67+Classes!H67</f>
        <v>153</v>
      </c>
      <c r="G82" s="189"/>
      <c r="H82" s="189">
        <f>Classes!J67</f>
        <v>8</v>
      </c>
      <c r="I82" s="49">
        <f t="shared" si="3"/>
        <v>161</v>
      </c>
      <c r="J82" s="38" t="s">
        <v>417</v>
      </c>
      <c r="K82" s="38">
        <v>16</v>
      </c>
      <c r="L82" s="62">
        <f t="shared" si="0"/>
        <v>161</v>
      </c>
      <c r="M82" s="62">
        <f t="shared" si="1"/>
        <v>3.22</v>
      </c>
      <c r="N82" s="38"/>
      <c r="O82" s="60" t="s">
        <v>185</v>
      </c>
      <c r="P82" s="38">
        <v>1</v>
      </c>
      <c r="Q82" s="38">
        <v>1</v>
      </c>
      <c r="R82" s="38">
        <v>1</v>
      </c>
      <c r="S82" s="62">
        <f t="shared" si="2"/>
        <v>3</v>
      </c>
      <c r="T82" s="38"/>
      <c r="U82" s="38"/>
      <c r="V82" s="38"/>
      <c r="W82" s="38"/>
      <c r="X82" s="61">
        <f t="shared" si="4"/>
        <v>0.82564102564102559</v>
      </c>
      <c r="Y82" s="38">
        <v>1</v>
      </c>
      <c r="Z82" s="38" t="s">
        <v>418</v>
      </c>
      <c r="AA82" s="38"/>
      <c r="AB82" s="38">
        <v>1</v>
      </c>
      <c r="AC82" s="38"/>
      <c r="AD82" s="38"/>
      <c r="AE82" s="38"/>
      <c r="AF82" s="38"/>
      <c r="AG82" s="38"/>
      <c r="AH82" s="38"/>
      <c r="AI82" s="38"/>
      <c r="AJ82" s="38"/>
      <c r="AK82" s="40"/>
      <c r="AL82" s="40"/>
    </row>
    <row r="83" spans="1:38" s="47" customFormat="1">
      <c r="A83" s="66"/>
      <c r="B83" s="45" t="s">
        <v>182</v>
      </c>
      <c r="C83" s="59"/>
      <c r="D83" s="48"/>
      <c r="E83" s="45"/>
      <c r="F83" s="45">
        <f>SUM(F77:F82)</f>
        <v>778</v>
      </c>
      <c r="G83" s="45"/>
      <c r="H83" s="45">
        <f>SUM(H77:H82)</f>
        <v>38</v>
      </c>
      <c r="I83" s="45">
        <f>SUM(I77:I82)</f>
        <v>816</v>
      </c>
      <c r="J83" s="45"/>
      <c r="K83" s="45"/>
      <c r="L83" s="63">
        <f t="shared" ref="L83" si="34">I83</f>
        <v>816</v>
      </c>
      <c r="M83" s="63">
        <f t="shared" ref="M83" si="35">L83/50</f>
        <v>16.32</v>
      </c>
      <c r="N83" s="45"/>
      <c r="O83" s="45"/>
      <c r="P83" s="45">
        <f>SUM(P77:P82)</f>
        <v>6</v>
      </c>
      <c r="Q83" s="45">
        <f>SUM(Q77:Q82)</f>
        <v>5</v>
      </c>
      <c r="R83" s="45">
        <f>SUM(R77:R82)</f>
        <v>5</v>
      </c>
      <c r="S83" s="63">
        <f>SUM(S77:S82)</f>
        <v>16</v>
      </c>
      <c r="T83" s="45"/>
      <c r="U83" s="45"/>
      <c r="V83" s="45"/>
      <c r="W83" s="45"/>
      <c r="X83" s="64">
        <f t="shared" si="4"/>
        <v>0.7846153846153846</v>
      </c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6"/>
      <c r="AL83" s="46"/>
    </row>
    <row r="84" spans="1:38" s="197" customFormat="1">
      <c r="A84" s="191">
        <v>10</v>
      </c>
      <c r="B84" s="198" t="s">
        <v>101</v>
      </c>
      <c r="C84" s="71" t="s">
        <v>101</v>
      </c>
      <c r="D84" s="192"/>
      <c r="E84" s="68"/>
      <c r="F84" s="68"/>
      <c r="G84" s="68"/>
      <c r="H84" s="68"/>
      <c r="I84" s="68">
        <f t="shared" si="3"/>
        <v>0</v>
      </c>
      <c r="J84" s="68"/>
      <c r="K84" s="68"/>
      <c r="L84" s="193">
        <f t="shared" si="0"/>
        <v>0</v>
      </c>
      <c r="M84" s="193">
        <f t="shared" si="1"/>
        <v>0</v>
      </c>
      <c r="N84" s="68"/>
      <c r="O84" s="194"/>
      <c r="P84" s="68"/>
      <c r="Q84" s="68"/>
      <c r="R84" s="68"/>
      <c r="S84" s="193">
        <f t="shared" si="2"/>
        <v>0</v>
      </c>
      <c r="T84" s="68"/>
      <c r="U84" s="68"/>
      <c r="V84" s="68"/>
      <c r="W84" s="68"/>
      <c r="X84" s="195" t="e">
        <f t="shared" si="4"/>
        <v>#DIV/0!</v>
      </c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196"/>
      <c r="AL84" s="196"/>
    </row>
    <row r="85" spans="1:38">
      <c r="A85" s="55"/>
      <c r="B85" s="38"/>
      <c r="C85" s="58" t="s">
        <v>102</v>
      </c>
      <c r="D85" s="41" t="s">
        <v>411</v>
      </c>
      <c r="E85" s="38">
        <v>45</v>
      </c>
      <c r="F85" s="189">
        <f>Classes!D69+Classes!F69+Classes!H69</f>
        <v>277</v>
      </c>
      <c r="G85" s="189"/>
      <c r="H85" s="189">
        <f>Classes!J69</f>
        <v>12</v>
      </c>
      <c r="I85" s="49">
        <f t="shared" si="3"/>
        <v>289</v>
      </c>
      <c r="J85" s="38" t="s">
        <v>417</v>
      </c>
      <c r="K85" s="38">
        <v>33</v>
      </c>
      <c r="L85" s="62">
        <f t="shared" si="0"/>
        <v>289</v>
      </c>
      <c r="M85" s="62">
        <f t="shared" si="1"/>
        <v>5.78</v>
      </c>
      <c r="N85" s="38"/>
      <c r="O85" s="60" t="s">
        <v>183</v>
      </c>
      <c r="P85" s="38">
        <v>2</v>
      </c>
      <c r="Q85" s="38">
        <v>1</v>
      </c>
      <c r="R85" s="38">
        <v>1</v>
      </c>
      <c r="S85" s="62">
        <f t="shared" si="2"/>
        <v>4</v>
      </c>
      <c r="T85" s="38"/>
      <c r="U85" s="38"/>
      <c r="V85" s="38"/>
      <c r="W85" s="38"/>
      <c r="X85" s="61">
        <f t="shared" si="4"/>
        <v>1.1115384615384616</v>
      </c>
      <c r="Y85" s="38">
        <v>1</v>
      </c>
      <c r="Z85" s="38" t="s">
        <v>423</v>
      </c>
      <c r="AA85" s="38"/>
      <c r="AB85" s="38">
        <v>1</v>
      </c>
      <c r="AC85" s="38"/>
      <c r="AD85" s="38"/>
      <c r="AE85" s="38"/>
      <c r="AF85" s="38"/>
      <c r="AG85" s="38"/>
      <c r="AH85" s="38"/>
      <c r="AI85" s="38"/>
      <c r="AJ85" s="38"/>
      <c r="AK85" s="40"/>
      <c r="AL85" s="40"/>
    </row>
    <row r="86" spans="1:38">
      <c r="A86" s="55"/>
      <c r="B86" s="38"/>
      <c r="C86" s="58" t="s">
        <v>103</v>
      </c>
      <c r="D86" s="41" t="s">
        <v>411</v>
      </c>
      <c r="E86" s="38">
        <v>46</v>
      </c>
      <c r="F86" s="189">
        <f>Classes!D70+Classes!F70+Classes!H70</f>
        <v>159</v>
      </c>
      <c r="G86" s="189"/>
      <c r="H86" s="189">
        <f>Classes!J70</f>
        <v>5</v>
      </c>
      <c r="I86" s="49">
        <f t="shared" si="3"/>
        <v>164</v>
      </c>
      <c r="J86" s="38" t="s">
        <v>417</v>
      </c>
      <c r="K86" s="38">
        <v>36</v>
      </c>
      <c r="L86" s="62">
        <f t="shared" si="0"/>
        <v>164</v>
      </c>
      <c r="M86" s="62">
        <f t="shared" si="1"/>
        <v>3.28</v>
      </c>
      <c r="N86" s="38"/>
      <c r="O86" s="60" t="s">
        <v>183</v>
      </c>
      <c r="P86" s="38">
        <v>1</v>
      </c>
      <c r="Q86" s="38">
        <v>1</v>
      </c>
      <c r="R86" s="38">
        <v>1</v>
      </c>
      <c r="S86" s="62">
        <f t="shared" si="2"/>
        <v>3</v>
      </c>
      <c r="T86" s="38"/>
      <c r="U86" s="38"/>
      <c r="V86" s="38"/>
      <c r="W86" s="38"/>
      <c r="X86" s="61">
        <f t="shared" si="4"/>
        <v>0.84102564102564104</v>
      </c>
      <c r="Y86" s="38">
        <v>1</v>
      </c>
      <c r="Z86" s="38" t="s">
        <v>423</v>
      </c>
      <c r="AA86" s="38"/>
      <c r="AB86" s="38">
        <v>1</v>
      </c>
      <c r="AC86" s="38"/>
      <c r="AD86" s="38"/>
      <c r="AE86" s="38"/>
      <c r="AF86" s="38"/>
      <c r="AG86" s="38"/>
      <c r="AH86" s="38"/>
      <c r="AI86" s="38"/>
      <c r="AJ86" s="38"/>
      <c r="AK86" s="40"/>
      <c r="AL86" s="40"/>
    </row>
    <row r="87" spans="1:38">
      <c r="A87" s="55"/>
      <c r="B87" s="38"/>
      <c r="C87" s="58" t="s">
        <v>104</v>
      </c>
      <c r="D87" s="41" t="s">
        <v>411</v>
      </c>
      <c r="E87" s="38">
        <v>47</v>
      </c>
      <c r="F87" s="189">
        <f>Classes!D71+Classes!F71+Classes!H71</f>
        <v>126</v>
      </c>
      <c r="G87" s="189"/>
      <c r="H87" s="189">
        <f>Classes!J71</f>
        <v>4</v>
      </c>
      <c r="I87" s="49">
        <f t="shared" si="3"/>
        <v>130</v>
      </c>
      <c r="J87" s="38" t="s">
        <v>417</v>
      </c>
      <c r="K87" s="38">
        <v>39</v>
      </c>
      <c r="L87" s="62">
        <f t="shared" si="0"/>
        <v>130</v>
      </c>
      <c r="M87" s="62">
        <f t="shared" si="1"/>
        <v>2.6</v>
      </c>
      <c r="N87" s="38"/>
      <c r="O87" s="60" t="s">
        <v>183</v>
      </c>
      <c r="P87" s="38">
        <v>1</v>
      </c>
      <c r="Q87" s="38">
        <v>1</v>
      </c>
      <c r="R87" s="38">
        <v>1</v>
      </c>
      <c r="S87" s="62">
        <f t="shared" si="2"/>
        <v>3</v>
      </c>
      <c r="T87" s="38"/>
      <c r="U87" s="38"/>
      <c r="V87" s="38"/>
      <c r="W87" s="38"/>
      <c r="X87" s="61">
        <f t="shared" si="4"/>
        <v>0.66666666666666663</v>
      </c>
      <c r="Y87" s="38">
        <v>2</v>
      </c>
      <c r="Z87" s="38" t="s">
        <v>419</v>
      </c>
      <c r="AA87" s="38"/>
      <c r="AB87" s="38">
        <v>1</v>
      </c>
      <c r="AC87" s="38"/>
      <c r="AD87" s="38"/>
      <c r="AE87" s="38"/>
      <c r="AF87" s="38"/>
      <c r="AG87" s="38"/>
      <c r="AH87" s="38"/>
      <c r="AI87" s="38"/>
      <c r="AJ87" s="38"/>
      <c r="AK87" s="40"/>
      <c r="AL87" s="40"/>
    </row>
    <row r="88" spans="1:38">
      <c r="A88" s="55"/>
      <c r="B88" s="38"/>
      <c r="C88" s="58" t="s">
        <v>105</v>
      </c>
      <c r="D88" s="41" t="s">
        <v>411</v>
      </c>
      <c r="E88" s="38">
        <v>48</v>
      </c>
      <c r="F88" s="189">
        <f>Classes!D72+Classes!F72+Classes!H72</f>
        <v>166</v>
      </c>
      <c r="G88" s="189"/>
      <c r="H88" s="189">
        <f>Classes!J72</f>
        <v>7</v>
      </c>
      <c r="I88" s="49">
        <f t="shared" si="3"/>
        <v>173</v>
      </c>
      <c r="J88" s="38" t="s">
        <v>417</v>
      </c>
      <c r="K88" s="38">
        <v>29</v>
      </c>
      <c r="L88" s="62">
        <f t="shared" si="0"/>
        <v>173</v>
      </c>
      <c r="M88" s="62">
        <f t="shared" si="1"/>
        <v>3.46</v>
      </c>
      <c r="N88" s="38"/>
      <c r="O88" s="60" t="s">
        <v>183</v>
      </c>
      <c r="P88" s="38">
        <v>1</v>
      </c>
      <c r="Q88" s="38">
        <v>1</v>
      </c>
      <c r="R88" s="38">
        <v>1</v>
      </c>
      <c r="S88" s="62">
        <f t="shared" si="2"/>
        <v>3</v>
      </c>
      <c r="T88" s="38"/>
      <c r="U88" s="38"/>
      <c r="V88" s="38"/>
      <c r="W88" s="38"/>
      <c r="X88" s="61">
        <f t="shared" si="4"/>
        <v>0.88717948717948714</v>
      </c>
      <c r="Y88" s="38">
        <v>1</v>
      </c>
      <c r="Z88" s="38" t="s">
        <v>423</v>
      </c>
      <c r="AA88" s="38"/>
      <c r="AB88" s="38">
        <v>1</v>
      </c>
      <c r="AC88" s="38"/>
      <c r="AD88" s="38"/>
      <c r="AE88" s="38"/>
      <c r="AF88" s="38"/>
      <c r="AG88" s="38"/>
      <c r="AH88" s="38"/>
      <c r="AI88" s="38"/>
      <c r="AJ88" s="38"/>
      <c r="AK88" s="40"/>
      <c r="AL88" s="40"/>
    </row>
    <row r="89" spans="1:38" s="47" customFormat="1">
      <c r="A89" s="66"/>
      <c r="B89" s="45" t="s">
        <v>182</v>
      </c>
      <c r="C89" s="59"/>
      <c r="D89" s="48"/>
      <c r="E89" s="45"/>
      <c r="F89" s="45">
        <f>SUM(F84:F88)</f>
        <v>728</v>
      </c>
      <c r="G89" s="45"/>
      <c r="H89" s="45">
        <f t="shared" ref="H89:I89" si="36">SUM(H84:H88)</f>
        <v>28</v>
      </c>
      <c r="I89" s="45">
        <f t="shared" si="36"/>
        <v>756</v>
      </c>
      <c r="J89" s="45"/>
      <c r="K89" s="45"/>
      <c r="L89" s="63">
        <f t="shared" ref="L89" si="37">I89</f>
        <v>756</v>
      </c>
      <c r="M89" s="63">
        <f t="shared" ref="M89" si="38">L89/50</f>
        <v>15.12</v>
      </c>
      <c r="N89" s="45"/>
      <c r="O89" s="45"/>
      <c r="P89" s="45">
        <f>SUM(P84:P88)</f>
        <v>5</v>
      </c>
      <c r="Q89" s="45">
        <f>SUM(Q84:Q88)</f>
        <v>4</v>
      </c>
      <c r="R89" s="45">
        <f>SUM(R84:R88)</f>
        <v>4</v>
      </c>
      <c r="S89" s="63">
        <f>SUM(S84:S88)</f>
        <v>13</v>
      </c>
      <c r="T89" s="45"/>
      <c r="U89" s="45"/>
      <c r="V89" s="45"/>
      <c r="W89" s="45"/>
      <c r="X89" s="64">
        <f t="shared" si="4"/>
        <v>0.89467455621301772</v>
      </c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6"/>
      <c r="AL89" s="46"/>
    </row>
    <row r="90" spans="1:38" s="197" customFormat="1">
      <c r="A90" s="191">
        <v>11</v>
      </c>
      <c r="B90" s="198" t="s">
        <v>106</v>
      </c>
      <c r="C90" s="71" t="s">
        <v>106</v>
      </c>
      <c r="D90" s="192"/>
      <c r="E90" s="68"/>
      <c r="F90" s="68"/>
      <c r="G90" s="68"/>
      <c r="H90" s="68"/>
      <c r="I90" s="68">
        <f t="shared" si="3"/>
        <v>0</v>
      </c>
      <c r="J90" s="68"/>
      <c r="K90" s="68"/>
      <c r="L90" s="193">
        <f t="shared" ref="L90:L191" si="39">I90</f>
        <v>0</v>
      </c>
      <c r="M90" s="193">
        <f t="shared" ref="M90:M191" si="40">L90/50</f>
        <v>0</v>
      </c>
      <c r="N90" s="68"/>
      <c r="O90" s="194"/>
      <c r="P90" s="68"/>
      <c r="Q90" s="68"/>
      <c r="R90" s="68"/>
      <c r="S90" s="193">
        <f t="shared" ref="S90:S196" si="41">SUM(P90+Q90+R90)</f>
        <v>0</v>
      </c>
      <c r="T90" s="68"/>
      <c r="U90" s="68"/>
      <c r="V90" s="68"/>
      <c r="W90" s="68"/>
      <c r="X90" s="195" t="e">
        <f t="shared" si="4"/>
        <v>#DIV/0!</v>
      </c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196"/>
      <c r="AL90" s="196"/>
    </row>
    <row r="91" spans="1:38">
      <c r="A91" s="55"/>
      <c r="B91" s="38"/>
      <c r="C91" s="58" t="s">
        <v>107</v>
      </c>
      <c r="D91" s="41" t="s">
        <v>411</v>
      </c>
      <c r="E91" s="38">
        <v>49</v>
      </c>
      <c r="F91" s="189">
        <f>Classes!D74+Classes!F74+Classes!H74</f>
        <v>205</v>
      </c>
      <c r="G91" s="189"/>
      <c r="H91" s="189">
        <f>Classes!J74</f>
        <v>10</v>
      </c>
      <c r="I91" s="49">
        <f t="shared" ref="I91:I191" si="42">SUM(F91+H91)</f>
        <v>215</v>
      </c>
      <c r="J91" s="38" t="s">
        <v>417</v>
      </c>
      <c r="K91" s="38">
        <v>46</v>
      </c>
      <c r="L91" s="62">
        <f t="shared" si="39"/>
        <v>215</v>
      </c>
      <c r="M91" s="62">
        <f t="shared" si="40"/>
        <v>4.3</v>
      </c>
      <c r="N91" s="38"/>
      <c r="O91" s="60" t="s">
        <v>185</v>
      </c>
      <c r="P91" s="38">
        <v>2</v>
      </c>
      <c r="Q91" s="38">
        <v>2</v>
      </c>
      <c r="R91" s="38">
        <v>1</v>
      </c>
      <c r="S91" s="62">
        <f t="shared" si="41"/>
        <v>5</v>
      </c>
      <c r="T91" s="38"/>
      <c r="U91" s="38"/>
      <c r="V91" s="38"/>
      <c r="W91" s="38"/>
      <c r="X91" s="61">
        <f t="shared" ref="X91:X191" si="43">+L91/(S91*$W$19)</f>
        <v>0.66153846153846152</v>
      </c>
      <c r="Y91" s="38">
        <v>1</v>
      </c>
      <c r="Z91" s="38" t="s">
        <v>418</v>
      </c>
      <c r="AA91" s="38"/>
      <c r="AB91" s="38">
        <v>1</v>
      </c>
      <c r="AC91" s="38"/>
      <c r="AD91" s="38"/>
      <c r="AE91" s="38"/>
      <c r="AF91" s="38"/>
      <c r="AG91" s="38"/>
      <c r="AH91" s="38"/>
      <c r="AI91" s="38"/>
      <c r="AJ91" s="38"/>
      <c r="AK91" s="40"/>
      <c r="AL91" s="40"/>
    </row>
    <row r="92" spans="1:38">
      <c r="A92" s="55"/>
      <c r="B92" s="38"/>
      <c r="C92" s="58" t="s">
        <v>108</v>
      </c>
      <c r="D92" s="41" t="s">
        <v>411</v>
      </c>
      <c r="E92" s="38">
        <v>50</v>
      </c>
      <c r="F92" s="189">
        <f>Classes!D75+Classes!F75+Classes!H75</f>
        <v>164</v>
      </c>
      <c r="G92" s="189"/>
      <c r="H92" s="189">
        <f>Classes!J75</f>
        <v>8</v>
      </c>
      <c r="I92" s="49">
        <f t="shared" si="42"/>
        <v>172</v>
      </c>
      <c r="J92" s="38" t="s">
        <v>417</v>
      </c>
      <c r="K92" s="38">
        <v>42</v>
      </c>
      <c r="L92" s="62">
        <f t="shared" si="39"/>
        <v>172</v>
      </c>
      <c r="M92" s="62">
        <f t="shared" si="40"/>
        <v>3.44</v>
      </c>
      <c r="N92" s="38"/>
      <c r="O92" s="60" t="s">
        <v>185</v>
      </c>
      <c r="P92" s="38">
        <v>1</v>
      </c>
      <c r="Q92" s="38">
        <v>1</v>
      </c>
      <c r="R92" s="38">
        <v>1</v>
      </c>
      <c r="S92" s="62">
        <f t="shared" si="41"/>
        <v>3</v>
      </c>
      <c r="T92" s="38"/>
      <c r="U92" s="38"/>
      <c r="V92" s="38"/>
      <c r="W92" s="38"/>
      <c r="X92" s="61">
        <f t="shared" si="43"/>
        <v>0.88205128205128203</v>
      </c>
      <c r="Y92" s="38">
        <v>1</v>
      </c>
      <c r="Z92" s="38" t="s">
        <v>423</v>
      </c>
      <c r="AA92" s="38"/>
      <c r="AB92" s="38">
        <v>1</v>
      </c>
      <c r="AC92" s="38"/>
      <c r="AD92" s="38"/>
      <c r="AE92" s="38"/>
      <c r="AF92" s="38"/>
      <c r="AG92" s="38"/>
      <c r="AH92" s="38"/>
      <c r="AI92" s="38"/>
      <c r="AJ92" s="38"/>
      <c r="AK92" s="40"/>
      <c r="AL92" s="40"/>
    </row>
    <row r="93" spans="1:38">
      <c r="A93" s="55"/>
      <c r="B93" s="38"/>
      <c r="C93" s="58" t="s">
        <v>109</v>
      </c>
      <c r="D93" s="41" t="s">
        <v>411</v>
      </c>
      <c r="E93" s="38">
        <v>51</v>
      </c>
      <c r="F93" s="189">
        <f>Classes!D76+Classes!F76+Classes!H76</f>
        <v>224</v>
      </c>
      <c r="G93" s="189"/>
      <c r="H93" s="189">
        <f>Classes!J76</f>
        <v>5</v>
      </c>
      <c r="I93" s="49">
        <f t="shared" si="42"/>
        <v>229</v>
      </c>
      <c r="J93" s="38" t="s">
        <v>417</v>
      </c>
      <c r="K93" s="38">
        <v>49</v>
      </c>
      <c r="L93" s="62">
        <f t="shared" si="39"/>
        <v>229</v>
      </c>
      <c r="M93" s="62">
        <f t="shared" si="40"/>
        <v>4.58</v>
      </c>
      <c r="N93" s="38"/>
      <c r="O93" s="60" t="s">
        <v>185</v>
      </c>
      <c r="P93" s="38">
        <v>1</v>
      </c>
      <c r="Q93" s="38">
        <v>1</v>
      </c>
      <c r="R93" s="38">
        <v>1</v>
      </c>
      <c r="S93" s="62">
        <f t="shared" si="41"/>
        <v>3</v>
      </c>
      <c r="T93" s="38"/>
      <c r="U93" s="38"/>
      <c r="V93" s="38"/>
      <c r="W93" s="38"/>
      <c r="X93" s="61">
        <f t="shared" si="43"/>
        <v>1.1743589743589744</v>
      </c>
      <c r="Y93" s="38">
        <v>1</v>
      </c>
      <c r="Z93" s="38" t="s">
        <v>418</v>
      </c>
      <c r="AA93" s="38"/>
      <c r="AB93" s="38">
        <v>1</v>
      </c>
      <c r="AC93" s="38"/>
      <c r="AD93" s="38"/>
      <c r="AE93" s="38"/>
      <c r="AF93" s="38"/>
      <c r="AG93" s="38"/>
      <c r="AH93" s="38"/>
      <c r="AI93" s="38"/>
      <c r="AJ93" s="38"/>
      <c r="AK93" s="40"/>
      <c r="AL93" s="40"/>
    </row>
    <row r="94" spans="1:38">
      <c r="A94" s="55"/>
      <c r="B94" s="38"/>
      <c r="C94" s="58" t="s">
        <v>110</v>
      </c>
      <c r="D94" s="41" t="s">
        <v>411</v>
      </c>
      <c r="E94" s="38" t="s">
        <v>411</v>
      </c>
      <c r="F94" s="189">
        <f>Classes!D77+Classes!F77+Classes!H77</f>
        <v>178</v>
      </c>
      <c r="G94" s="189"/>
      <c r="H94" s="189">
        <f>Classes!J77</f>
        <v>6</v>
      </c>
      <c r="I94" s="49">
        <f t="shared" si="42"/>
        <v>184</v>
      </c>
      <c r="J94" s="38" t="s">
        <v>417</v>
      </c>
      <c r="K94" s="38">
        <v>45</v>
      </c>
      <c r="L94" s="62">
        <f t="shared" si="39"/>
        <v>184</v>
      </c>
      <c r="M94" s="62">
        <f t="shared" si="40"/>
        <v>3.68</v>
      </c>
      <c r="N94" s="38"/>
      <c r="O94" s="60" t="s">
        <v>185</v>
      </c>
      <c r="P94" s="38">
        <v>1</v>
      </c>
      <c r="Q94" s="38">
        <v>1</v>
      </c>
      <c r="R94" s="38">
        <v>1</v>
      </c>
      <c r="S94" s="62">
        <f t="shared" si="41"/>
        <v>3</v>
      </c>
      <c r="T94" s="38"/>
      <c r="U94" s="38"/>
      <c r="V94" s="38"/>
      <c r="W94" s="38"/>
      <c r="X94" s="61">
        <f t="shared" si="43"/>
        <v>0.94358974358974357</v>
      </c>
      <c r="Y94" s="38">
        <v>2</v>
      </c>
      <c r="Z94" s="38" t="s">
        <v>419</v>
      </c>
      <c r="AA94" s="38"/>
      <c r="AB94" s="38">
        <v>1</v>
      </c>
      <c r="AC94" s="38"/>
      <c r="AD94" s="38"/>
      <c r="AE94" s="38"/>
      <c r="AF94" s="38"/>
      <c r="AG94" s="38"/>
      <c r="AH94" s="38"/>
      <c r="AI94" s="38"/>
      <c r="AJ94" s="38"/>
      <c r="AK94" s="40"/>
      <c r="AL94" s="40"/>
    </row>
    <row r="95" spans="1:38">
      <c r="A95" s="55"/>
      <c r="B95" s="38"/>
      <c r="C95" s="58" t="s">
        <v>111</v>
      </c>
      <c r="D95" s="41" t="s">
        <v>411</v>
      </c>
      <c r="E95" s="38">
        <v>53</v>
      </c>
      <c r="F95" s="189">
        <f>Classes!D78+Classes!F78+Classes!H78</f>
        <v>166</v>
      </c>
      <c r="G95" s="189"/>
      <c r="H95" s="189">
        <f>Classes!J78</f>
        <v>6</v>
      </c>
      <c r="I95" s="49">
        <f t="shared" si="42"/>
        <v>172</v>
      </c>
      <c r="J95" s="38" t="s">
        <v>417</v>
      </c>
      <c r="K95" s="38">
        <v>49</v>
      </c>
      <c r="L95" s="62">
        <f t="shared" si="39"/>
        <v>172</v>
      </c>
      <c r="M95" s="62">
        <f t="shared" si="40"/>
        <v>3.44</v>
      </c>
      <c r="N95" s="38"/>
      <c r="O95" s="60" t="s">
        <v>183</v>
      </c>
      <c r="P95" s="38">
        <v>1</v>
      </c>
      <c r="Q95" s="38">
        <v>1</v>
      </c>
      <c r="R95" s="38">
        <v>1</v>
      </c>
      <c r="S95" s="62">
        <f t="shared" si="41"/>
        <v>3</v>
      </c>
      <c r="T95" s="38"/>
      <c r="U95" s="38"/>
      <c r="V95" s="38"/>
      <c r="W95" s="38"/>
      <c r="X95" s="61">
        <f t="shared" si="43"/>
        <v>0.88205128205128203</v>
      </c>
      <c r="Y95" s="38">
        <v>2</v>
      </c>
      <c r="Z95" s="38" t="s">
        <v>419</v>
      </c>
      <c r="AA95" s="38"/>
      <c r="AB95" s="38">
        <v>1</v>
      </c>
      <c r="AC95" s="38"/>
      <c r="AD95" s="38"/>
      <c r="AE95" s="38"/>
      <c r="AF95" s="38"/>
      <c r="AG95" s="38"/>
      <c r="AH95" s="38"/>
      <c r="AI95" s="38"/>
      <c r="AJ95" s="38"/>
      <c r="AK95" s="40"/>
      <c r="AL95" s="40"/>
    </row>
    <row r="96" spans="1:38" s="47" customFormat="1">
      <c r="A96" s="66"/>
      <c r="B96" s="45" t="s">
        <v>182</v>
      </c>
      <c r="C96" s="59"/>
      <c r="D96" s="48"/>
      <c r="E96" s="45"/>
      <c r="F96" s="45">
        <f>SUM(F90:F95)</f>
        <v>937</v>
      </c>
      <c r="G96" s="45"/>
      <c r="H96" s="45">
        <f t="shared" ref="H96:I96" si="44">SUM(H90:H95)</f>
        <v>35</v>
      </c>
      <c r="I96" s="45">
        <f t="shared" si="44"/>
        <v>972</v>
      </c>
      <c r="J96" s="45"/>
      <c r="K96" s="45"/>
      <c r="L96" s="63">
        <f t="shared" si="39"/>
        <v>972</v>
      </c>
      <c r="M96" s="63">
        <f t="shared" si="40"/>
        <v>19.440000000000001</v>
      </c>
      <c r="N96" s="45"/>
      <c r="O96" s="67"/>
      <c r="P96" s="45">
        <f>SUM(P91:P95)</f>
        <v>6</v>
      </c>
      <c r="Q96" s="45">
        <f t="shared" ref="Q96:S96" si="45">SUM(Q91:Q95)</f>
        <v>6</v>
      </c>
      <c r="R96" s="45">
        <f t="shared" si="45"/>
        <v>5</v>
      </c>
      <c r="S96" s="45">
        <f t="shared" si="45"/>
        <v>17</v>
      </c>
      <c r="T96" s="45"/>
      <c r="U96" s="45"/>
      <c r="V96" s="45"/>
      <c r="W96" s="45"/>
      <c r="X96" s="64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6"/>
      <c r="AL96" s="46"/>
    </row>
    <row r="97" spans="1:38" s="197" customFormat="1">
      <c r="A97" s="191">
        <v>12</v>
      </c>
      <c r="B97" s="68" t="s">
        <v>159</v>
      </c>
      <c r="C97" s="69" t="s">
        <v>159</v>
      </c>
      <c r="D97" s="192"/>
      <c r="E97" s="68"/>
      <c r="F97" s="68"/>
      <c r="G97" s="68"/>
      <c r="H97" s="68"/>
      <c r="I97" s="68"/>
      <c r="J97" s="68" t="s">
        <v>417</v>
      </c>
      <c r="K97" s="68"/>
      <c r="L97" s="193">
        <f t="shared" ref="L97" si="46">I97</f>
        <v>0</v>
      </c>
      <c r="M97" s="193">
        <f t="shared" ref="M97" si="47">L97/50</f>
        <v>0</v>
      </c>
      <c r="N97" s="68"/>
      <c r="O97" s="194"/>
      <c r="P97" s="68"/>
      <c r="Q97" s="68"/>
      <c r="R97" s="68"/>
      <c r="S97" s="62">
        <f t="shared" si="41"/>
        <v>0</v>
      </c>
      <c r="T97" s="68"/>
      <c r="U97" s="68"/>
      <c r="V97" s="68"/>
      <c r="W97" s="68"/>
      <c r="X97" s="195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196"/>
      <c r="AL97" s="196"/>
    </row>
    <row r="98" spans="1:38">
      <c r="A98" s="55"/>
      <c r="B98" s="38"/>
      <c r="C98" s="58" t="s">
        <v>188</v>
      </c>
      <c r="D98" s="41" t="s">
        <v>411</v>
      </c>
      <c r="E98" s="38">
        <v>54</v>
      </c>
      <c r="F98" s="189">
        <f>Classes!D80+Classes!F80+Classes!H80</f>
        <v>262</v>
      </c>
      <c r="G98" s="189"/>
      <c r="H98" s="189">
        <f>Classes!J80</f>
        <v>9</v>
      </c>
      <c r="I98" s="49">
        <f t="shared" si="42"/>
        <v>271</v>
      </c>
      <c r="J98" s="38" t="s">
        <v>417</v>
      </c>
      <c r="K98" s="38">
        <v>46</v>
      </c>
      <c r="L98" s="62">
        <f t="shared" ref="L98:L103" si="48">I98</f>
        <v>271</v>
      </c>
      <c r="M98" s="62">
        <f t="shared" ref="M98:M103" si="49">L98/50</f>
        <v>5.42</v>
      </c>
      <c r="N98" s="38"/>
      <c r="O98" s="60" t="s">
        <v>184</v>
      </c>
      <c r="P98" s="38">
        <v>2</v>
      </c>
      <c r="Q98" s="38">
        <v>1</v>
      </c>
      <c r="R98" s="38">
        <v>1</v>
      </c>
      <c r="S98" s="62">
        <f t="shared" si="41"/>
        <v>4</v>
      </c>
      <c r="T98" s="38"/>
      <c r="U98" s="38"/>
      <c r="V98" s="38"/>
      <c r="W98" s="38"/>
      <c r="X98" s="61"/>
      <c r="Y98" s="38">
        <v>1</v>
      </c>
      <c r="Z98" s="38" t="s">
        <v>418</v>
      </c>
      <c r="AA98" s="38"/>
      <c r="AB98" s="38">
        <v>1</v>
      </c>
      <c r="AC98" s="38"/>
      <c r="AD98" s="38"/>
      <c r="AE98" s="38"/>
      <c r="AF98" s="38"/>
      <c r="AG98" s="38"/>
      <c r="AH98" s="38"/>
      <c r="AI98" s="38"/>
      <c r="AJ98" s="38"/>
      <c r="AK98" s="40"/>
      <c r="AL98" s="40"/>
    </row>
    <row r="99" spans="1:38">
      <c r="A99" s="55"/>
      <c r="B99" s="38"/>
      <c r="C99" s="58" t="s">
        <v>189</v>
      </c>
      <c r="D99" s="41" t="s">
        <v>411</v>
      </c>
      <c r="E99" s="38">
        <v>55</v>
      </c>
      <c r="F99" s="189">
        <f>Classes!D81+Classes!F81+Classes!H81</f>
        <v>202</v>
      </c>
      <c r="G99" s="189"/>
      <c r="H99" s="189">
        <f>Classes!J81</f>
        <v>5</v>
      </c>
      <c r="I99" s="49">
        <f t="shared" si="42"/>
        <v>207</v>
      </c>
      <c r="J99" s="38" t="s">
        <v>417</v>
      </c>
      <c r="K99" s="38">
        <v>42</v>
      </c>
      <c r="L99" s="62">
        <f t="shared" si="48"/>
        <v>207</v>
      </c>
      <c r="M99" s="62">
        <f t="shared" si="49"/>
        <v>4.1399999999999997</v>
      </c>
      <c r="N99" s="38"/>
      <c r="O99" s="60" t="s">
        <v>184</v>
      </c>
      <c r="P99" s="38">
        <v>1</v>
      </c>
      <c r="Q99" s="38">
        <v>1</v>
      </c>
      <c r="R99" s="38">
        <v>1</v>
      </c>
      <c r="S99" s="62">
        <f t="shared" si="41"/>
        <v>3</v>
      </c>
      <c r="T99" s="38"/>
      <c r="U99" s="38"/>
      <c r="V99" s="38"/>
      <c r="W99" s="38"/>
      <c r="X99" s="61"/>
      <c r="Y99" s="38">
        <v>1</v>
      </c>
      <c r="Z99" s="38" t="s">
        <v>418</v>
      </c>
      <c r="AA99" s="38"/>
      <c r="AB99" s="38">
        <v>1</v>
      </c>
      <c r="AC99" s="38"/>
      <c r="AD99" s="38"/>
      <c r="AE99" s="38"/>
      <c r="AF99" s="38"/>
      <c r="AG99" s="38"/>
      <c r="AH99" s="38"/>
      <c r="AI99" s="38"/>
      <c r="AJ99" s="38"/>
      <c r="AK99" s="40"/>
      <c r="AL99" s="40"/>
    </row>
    <row r="100" spans="1:38">
      <c r="A100" s="55"/>
      <c r="B100" s="38"/>
      <c r="C100" s="58" t="s">
        <v>190</v>
      </c>
      <c r="D100" s="41" t="s">
        <v>411</v>
      </c>
      <c r="E100" s="38">
        <v>56</v>
      </c>
      <c r="F100" s="189">
        <f>Classes!D82+Classes!F82+Classes!H82</f>
        <v>151</v>
      </c>
      <c r="G100" s="189"/>
      <c r="H100" s="189">
        <f>Classes!J82</f>
        <v>5</v>
      </c>
      <c r="I100" s="49">
        <f t="shared" si="42"/>
        <v>156</v>
      </c>
      <c r="J100" s="38" t="s">
        <v>417</v>
      </c>
      <c r="K100" s="38">
        <v>40</v>
      </c>
      <c r="L100" s="62">
        <f t="shared" si="48"/>
        <v>156</v>
      </c>
      <c r="M100" s="62">
        <f t="shared" si="49"/>
        <v>3.12</v>
      </c>
      <c r="N100" s="38"/>
      <c r="O100" s="60" t="s">
        <v>184</v>
      </c>
      <c r="P100" s="38">
        <v>1</v>
      </c>
      <c r="Q100" s="38">
        <v>1</v>
      </c>
      <c r="R100" s="38">
        <v>1</v>
      </c>
      <c r="S100" s="62">
        <f t="shared" si="41"/>
        <v>3</v>
      </c>
      <c r="T100" s="38"/>
      <c r="U100" s="38"/>
      <c r="V100" s="38"/>
      <c r="W100" s="38"/>
      <c r="X100" s="61"/>
      <c r="Y100" s="38">
        <v>1</v>
      </c>
      <c r="Z100" s="38" t="s">
        <v>418</v>
      </c>
      <c r="AA100" s="38"/>
      <c r="AB100" s="38">
        <v>1</v>
      </c>
      <c r="AC100" s="38"/>
      <c r="AD100" s="38"/>
      <c r="AE100" s="38"/>
      <c r="AF100" s="38"/>
      <c r="AG100" s="38"/>
      <c r="AH100" s="38"/>
      <c r="AI100" s="38"/>
      <c r="AJ100" s="38"/>
      <c r="AK100" s="40"/>
      <c r="AL100" s="40"/>
    </row>
    <row r="101" spans="1:38">
      <c r="A101" s="55"/>
      <c r="B101" s="38"/>
      <c r="C101" s="58" t="s">
        <v>191</v>
      </c>
      <c r="D101" s="41" t="s">
        <v>411</v>
      </c>
      <c r="E101" s="38">
        <v>57</v>
      </c>
      <c r="F101" s="189">
        <f>Classes!D83+Classes!F83+Classes!H83</f>
        <v>121</v>
      </c>
      <c r="G101" s="189"/>
      <c r="H101" s="189">
        <f>Classes!J83</f>
        <v>5</v>
      </c>
      <c r="I101" s="49">
        <f t="shared" si="42"/>
        <v>126</v>
      </c>
      <c r="J101" s="38" t="s">
        <v>417</v>
      </c>
      <c r="K101" s="38">
        <v>48</v>
      </c>
      <c r="L101" s="62">
        <f t="shared" si="48"/>
        <v>126</v>
      </c>
      <c r="M101" s="62">
        <f t="shared" si="49"/>
        <v>2.52</v>
      </c>
      <c r="N101" s="38"/>
      <c r="O101" s="60" t="s">
        <v>184</v>
      </c>
      <c r="P101" s="38">
        <v>1</v>
      </c>
      <c r="Q101" s="38">
        <v>1</v>
      </c>
      <c r="R101" s="38">
        <v>1</v>
      </c>
      <c r="S101" s="62">
        <f t="shared" si="41"/>
        <v>3</v>
      </c>
      <c r="T101" s="38"/>
      <c r="U101" s="38"/>
      <c r="V101" s="38"/>
      <c r="W101" s="38"/>
      <c r="X101" s="61"/>
      <c r="Y101" s="38">
        <v>1</v>
      </c>
      <c r="Z101" s="38" t="s">
        <v>423</v>
      </c>
      <c r="AA101" s="38"/>
      <c r="AB101" s="38">
        <v>1</v>
      </c>
      <c r="AC101" s="38"/>
      <c r="AD101" s="38"/>
      <c r="AE101" s="38"/>
      <c r="AF101" s="38"/>
      <c r="AG101" s="38"/>
      <c r="AH101" s="38"/>
      <c r="AI101" s="38"/>
      <c r="AJ101" s="38"/>
      <c r="AK101" s="40"/>
      <c r="AL101" s="40"/>
    </row>
    <row r="102" spans="1:38">
      <c r="A102" s="55"/>
      <c r="B102" s="38"/>
      <c r="C102" s="58" t="s">
        <v>192</v>
      </c>
      <c r="D102" s="41" t="s">
        <v>411</v>
      </c>
      <c r="E102" s="38">
        <v>58</v>
      </c>
      <c r="F102" s="189">
        <f>Classes!D84+Classes!F84+Classes!H84</f>
        <v>122</v>
      </c>
      <c r="G102" s="189"/>
      <c r="H102" s="189">
        <f>Classes!J84</f>
        <v>4</v>
      </c>
      <c r="I102" s="49">
        <f t="shared" si="42"/>
        <v>126</v>
      </c>
      <c r="J102" s="38" t="s">
        <v>417</v>
      </c>
      <c r="K102" s="38">
        <v>47</v>
      </c>
      <c r="L102" s="62">
        <f t="shared" si="48"/>
        <v>126</v>
      </c>
      <c r="M102" s="62">
        <f t="shared" si="49"/>
        <v>2.52</v>
      </c>
      <c r="N102" s="38"/>
      <c r="O102" s="60" t="s">
        <v>184</v>
      </c>
      <c r="P102" s="38">
        <v>1</v>
      </c>
      <c r="Q102" s="38">
        <v>1</v>
      </c>
      <c r="R102" s="38">
        <v>1</v>
      </c>
      <c r="S102" s="62">
        <f t="shared" si="41"/>
        <v>3</v>
      </c>
      <c r="T102" s="38"/>
      <c r="U102" s="38"/>
      <c r="V102" s="38"/>
      <c r="W102" s="38"/>
      <c r="X102" s="61"/>
      <c r="Y102" s="38">
        <v>1</v>
      </c>
      <c r="Z102" s="38" t="s">
        <v>423</v>
      </c>
      <c r="AA102" s="38"/>
      <c r="AB102" s="38">
        <v>1</v>
      </c>
      <c r="AC102" s="38"/>
      <c r="AD102" s="38"/>
      <c r="AE102" s="38"/>
      <c r="AF102" s="38"/>
      <c r="AG102" s="38"/>
      <c r="AH102" s="38"/>
      <c r="AI102" s="38"/>
      <c r="AJ102" s="38"/>
      <c r="AK102" s="40"/>
      <c r="AL102" s="40"/>
    </row>
    <row r="103" spans="1:38" s="47" customFormat="1">
      <c r="A103" s="66"/>
      <c r="B103" s="45" t="s">
        <v>182</v>
      </c>
      <c r="C103" s="59"/>
      <c r="D103" s="48"/>
      <c r="E103" s="45"/>
      <c r="F103" s="45">
        <f>SUM(F97:F102)</f>
        <v>858</v>
      </c>
      <c r="G103" s="45"/>
      <c r="H103" s="45">
        <f t="shared" ref="H103:I103" si="50">SUM(H97:H102)</f>
        <v>28</v>
      </c>
      <c r="I103" s="45">
        <f t="shared" si="50"/>
        <v>886</v>
      </c>
      <c r="J103" s="45"/>
      <c r="K103" s="45"/>
      <c r="L103" s="63">
        <f t="shared" si="48"/>
        <v>886</v>
      </c>
      <c r="M103" s="63">
        <f t="shared" si="49"/>
        <v>17.72</v>
      </c>
      <c r="N103" s="45"/>
      <c r="O103" s="67"/>
      <c r="P103" s="45">
        <f>SUM(P98:P102)</f>
        <v>6</v>
      </c>
      <c r="Q103" s="45">
        <f t="shared" ref="Q103:S103" si="51">SUM(Q98:Q102)</f>
        <v>5</v>
      </c>
      <c r="R103" s="45">
        <f t="shared" si="51"/>
        <v>5</v>
      </c>
      <c r="S103" s="45">
        <f t="shared" si="51"/>
        <v>16</v>
      </c>
      <c r="T103" s="45"/>
      <c r="U103" s="45"/>
      <c r="V103" s="45"/>
      <c r="W103" s="45"/>
      <c r="X103" s="64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6"/>
      <c r="AL103" s="46"/>
    </row>
    <row r="104" spans="1:38" s="197" customFormat="1">
      <c r="A104" s="191">
        <v>13</v>
      </c>
      <c r="B104" s="68" t="s">
        <v>160</v>
      </c>
      <c r="C104" s="69" t="s">
        <v>160</v>
      </c>
      <c r="D104" s="192"/>
      <c r="E104" s="68"/>
      <c r="F104" s="68"/>
      <c r="G104" s="68"/>
      <c r="H104" s="68"/>
      <c r="I104" s="68"/>
      <c r="J104" s="68"/>
      <c r="K104" s="68"/>
      <c r="L104" s="193">
        <f t="shared" ref="L104" si="52">I104</f>
        <v>0</v>
      </c>
      <c r="M104" s="193">
        <f t="shared" ref="M104" si="53">L104/50</f>
        <v>0</v>
      </c>
      <c r="N104" s="68"/>
      <c r="O104" s="194"/>
      <c r="P104" s="68"/>
      <c r="Q104" s="68"/>
      <c r="R104" s="68"/>
      <c r="S104" s="193">
        <f t="shared" si="41"/>
        <v>0</v>
      </c>
      <c r="T104" s="68"/>
      <c r="U104" s="68"/>
      <c r="V104" s="68"/>
      <c r="W104" s="68"/>
      <c r="X104" s="195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196"/>
      <c r="AL104" s="196"/>
    </row>
    <row r="105" spans="1:38">
      <c r="A105" s="55"/>
      <c r="B105" s="50"/>
      <c r="C105" s="72" t="s">
        <v>193</v>
      </c>
      <c r="D105" s="41" t="s">
        <v>411</v>
      </c>
      <c r="E105" s="38">
        <v>59</v>
      </c>
      <c r="F105" s="189">
        <f>Classes!D86+Classes!F86+Classes!H86</f>
        <v>174</v>
      </c>
      <c r="G105" s="189"/>
      <c r="H105" s="189">
        <f>Classes!J86</f>
        <v>7</v>
      </c>
      <c r="I105" s="49">
        <f t="shared" si="42"/>
        <v>181</v>
      </c>
      <c r="J105" s="38" t="s">
        <v>417</v>
      </c>
      <c r="K105" s="38">
        <v>48</v>
      </c>
      <c r="L105" s="62">
        <f t="shared" ref="L105:L110" si="54">I105</f>
        <v>181</v>
      </c>
      <c r="M105" s="62">
        <f t="shared" ref="M105:M110" si="55">L105/50</f>
        <v>3.62</v>
      </c>
      <c r="N105" s="38"/>
      <c r="O105" s="60" t="s">
        <v>184</v>
      </c>
      <c r="P105" s="38">
        <v>1</v>
      </c>
      <c r="Q105" s="38">
        <v>1</v>
      </c>
      <c r="R105" s="38">
        <v>1</v>
      </c>
      <c r="S105" s="62">
        <f t="shared" si="41"/>
        <v>3</v>
      </c>
      <c r="T105" s="38"/>
      <c r="U105" s="38"/>
      <c r="V105" s="38"/>
      <c r="W105" s="38"/>
      <c r="X105" s="61"/>
      <c r="Y105" s="38">
        <v>1</v>
      </c>
      <c r="Z105" s="38" t="s">
        <v>418</v>
      </c>
      <c r="AA105" s="38"/>
      <c r="AB105" s="38">
        <v>1</v>
      </c>
      <c r="AC105" s="38"/>
      <c r="AD105" s="38"/>
      <c r="AE105" s="38"/>
      <c r="AF105" s="38"/>
      <c r="AG105" s="38"/>
      <c r="AH105" s="38"/>
      <c r="AI105" s="38"/>
      <c r="AJ105" s="38"/>
      <c r="AK105" s="40"/>
      <c r="AL105" s="40"/>
    </row>
    <row r="106" spans="1:38">
      <c r="A106" s="55"/>
      <c r="B106" s="50"/>
      <c r="C106" s="72" t="s">
        <v>194</v>
      </c>
      <c r="D106" s="41" t="s">
        <v>411</v>
      </c>
      <c r="E106" s="38">
        <v>60</v>
      </c>
      <c r="F106" s="189">
        <f>Classes!D87+Classes!F87+Classes!H87</f>
        <v>176</v>
      </c>
      <c r="G106" s="189"/>
      <c r="H106" s="189">
        <f>Classes!J87</f>
        <v>4</v>
      </c>
      <c r="I106" s="49">
        <f t="shared" si="42"/>
        <v>180</v>
      </c>
      <c r="J106" s="38" t="s">
        <v>417</v>
      </c>
      <c r="K106" s="38">
        <v>49</v>
      </c>
      <c r="L106" s="62">
        <f t="shared" si="54"/>
        <v>180</v>
      </c>
      <c r="M106" s="62">
        <f t="shared" si="55"/>
        <v>3.6</v>
      </c>
      <c r="N106" s="38"/>
      <c r="O106" s="60" t="s">
        <v>184</v>
      </c>
      <c r="P106" s="38">
        <v>1</v>
      </c>
      <c r="Q106" s="38">
        <v>1</v>
      </c>
      <c r="R106" s="38">
        <v>1</v>
      </c>
      <c r="S106" s="62">
        <f t="shared" si="41"/>
        <v>3</v>
      </c>
      <c r="T106" s="38"/>
      <c r="U106" s="38"/>
      <c r="V106" s="38"/>
      <c r="W106" s="38"/>
      <c r="X106" s="61"/>
      <c r="Y106" s="38">
        <v>2</v>
      </c>
      <c r="Z106" s="38" t="s">
        <v>419</v>
      </c>
      <c r="AA106" s="38"/>
      <c r="AB106" s="38">
        <v>1</v>
      </c>
      <c r="AC106" s="38"/>
      <c r="AD106" s="38"/>
      <c r="AE106" s="38"/>
      <c r="AF106" s="38"/>
      <c r="AG106" s="38"/>
      <c r="AH106" s="38"/>
      <c r="AI106" s="38"/>
      <c r="AJ106" s="38"/>
      <c r="AK106" s="40"/>
      <c r="AL106" s="40"/>
    </row>
    <row r="107" spans="1:38">
      <c r="A107" s="55"/>
      <c r="B107" s="50"/>
      <c r="C107" s="72" t="s">
        <v>195</v>
      </c>
      <c r="D107" s="41" t="s">
        <v>411</v>
      </c>
      <c r="E107" s="38">
        <v>61</v>
      </c>
      <c r="F107" s="189">
        <f>Classes!D88+Classes!F88+Classes!H88</f>
        <v>375</v>
      </c>
      <c r="G107" s="189"/>
      <c r="H107" s="189">
        <f>Classes!J88</f>
        <v>5</v>
      </c>
      <c r="I107" s="49">
        <f t="shared" si="42"/>
        <v>380</v>
      </c>
      <c r="J107" s="38" t="s">
        <v>417</v>
      </c>
      <c r="K107" s="38">
        <v>58</v>
      </c>
      <c r="L107" s="62">
        <f t="shared" si="54"/>
        <v>380</v>
      </c>
      <c r="M107" s="62">
        <f t="shared" si="55"/>
        <v>7.6</v>
      </c>
      <c r="N107" s="38"/>
      <c r="O107" s="60" t="s">
        <v>184</v>
      </c>
      <c r="P107" s="38">
        <v>3</v>
      </c>
      <c r="Q107" s="38">
        <v>1</v>
      </c>
      <c r="R107" s="38">
        <v>1</v>
      </c>
      <c r="S107" s="62">
        <f t="shared" si="41"/>
        <v>5</v>
      </c>
      <c r="T107" s="38"/>
      <c r="U107" s="38"/>
      <c r="V107" s="38"/>
      <c r="W107" s="38"/>
      <c r="X107" s="61"/>
      <c r="Y107" s="38">
        <v>1</v>
      </c>
      <c r="Z107" s="38" t="s">
        <v>420</v>
      </c>
      <c r="AA107" s="38"/>
      <c r="AB107" s="38">
        <v>1</v>
      </c>
      <c r="AC107" s="38"/>
      <c r="AD107" s="38"/>
      <c r="AE107" s="38"/>
      <c r="AF107" s="38"/>
      <c r="AG107" s="38"/>
      <c r="AH107" s="38"/>
      <c r="AI107" s="38"/>
      <c r="AJ107" s="38"/>
      <c r="AK107" s="40"/>
      <c r="AL107" s="40"/>
    </row>
    <row r="108" spans="1:38">
      <c r="A108" s="55"/>
      <c r="B108" s="38"/>
      <c r="C108" s="58" t="s">
        <v>196</v>
      </c>
      <c r="D108" s="41" t="s">
        <v>411</v>
      </c>
      <c r="E108" s="38">
        <v>62</v>
      </c>
      <c r="F108" s="189">
        <f>Classes!D89+Classes!F89+Classes!H89</f>
        <v>251</v>
      </c>
      <c r="G108" s="189"/>
      <c r="H108" s="189">
        <f>Classes!J89</f>
        <v>3</v>
      </c>
      <c r="I108" s="49">
        <f t="shared" si="42"/>
        <v>254</v>
      </c>
      <c r="J108" s="38" t="s">
        <v>417</v>
      </c>
      <c r="K108" s="38">
        <v>52</v>
      </c>
      <c r="L108" s="62">
        <f t="shared" si="54"/>
        <v>254</v>
      </c>
      <c r="M108" s="62">
        <f t="shared" si="55"/>
        <v>5.08</v>
      </c>
      <c r="N108" s="38"/>
      <c r="O108" s="60" t="s">
        <v>184</v>
      </c>
      <c r="P108" s="38">
        <v>2</v>
      </c>
      <c r="Q108" s="38">
        <v>1</v>
      </c>
      <c r="R108" s="38">
        <v>1</v>
      </c>
      <c r="S108" s="62">
        <f t="shared" si="41"/>
        <v>4</v>
      </c>
      <c r="T108" s="38"/>
      <c r="U108" s="38"/>
      <c r="V108" s="38"/>
      <c r="W108" s="38"/>
      <c r="X108" s="61"/>
      <c r="Y108" s="38">
        <v>3</v>
      </c>
      <c r="Z108" s="38" t="s">
        <v>419</v>
      </c>
      <c r="AA108" s="38"/>
      <c r="AB108" s="38">
        <v>2</v>
      </c>
      <c r="AC108" s="38"/>
      <c r="AD108" s="38"/>
      <c r="AE108" s="38"/>
      <c r="AF108" s="38"/>
      <c r="AG108" s="38"/>
      <c r="AH108" s="38"/>
      <c r="AI108" s="38"/>
      <c r="AJ108" s="38"/>
      <c r="AK108" s="40"/>
      <c r="AL108" s="40"/>
    </row>
    <row r="109" spans="1:38">
      <c r="A109" s="55"/>
      <c r="B109" s="38"/>
      <c r="C109" s="58" t="s">
        <v>197</v>
      </c>
      <c r="D109" s="41" t="s">
        <v>411</v>
      </c>
      <c r="E109" s="38">
        <v>63</v>
      </c>
      <c r="F109" s="189">
        <f>Classes!D90+Classes!F90+Classes!H90</f>
        <v>153</v>
      </c>
      <c r="G109" s="189"/>
      <c r="H109" s="189">
        <f>Classes!J90</f>
        <v>6</v>
      </c>
      <c r="I109" s="49">
        <f t="shared" si="42"/>
        <v>159</v>
      </c>
      <c r="J109" s="38" t="s">
        <v>417</v>
      </c>
      <c r="K109" s="38">
        <v>62</v>
      </c>
      <c r="L109" s="62">
        <f t="shared" si="54"/>
        <v>159</v>
      </c>
      <c r="M109" s="62">
        <f t="shared" si="55"/>
        <v>3.18</v>
      </c>
      <c r="N109" s="38"/>
      <c r="O109" s="60" t="s">
        <v>184</v>
      </c>
      <c r="P109" s="38">
        <v>1</v>
      </c>
      <c r="Q109" s="38">
        <v>1</v>
      </c>
      <c r="R109" s="38">
        <v>1</v>
      </c>
      <c r="S109" s="62">
        <f t="shared" si="41"/>
        <v>3</v>
      </c>
      <c r="T109" s="38"/>
      <c r="U109" s="38"/>
      <c r="V109" s="38"/>
      <c r="W109" s="38"/>
      <c r="X109" s="61"/>
      <c r="Y109" s="38">
        <v>1</v>
      </c>
      <c r="Z109" s="38" t="s">
        <v>418</v>
      </c>
      <c r="AA109" s="38"/>
      <c r="AB109" s="38">
        <v>1</v>
      </c>
      <c r="AC109" s="38"/>
      <c r="AD109" s="38"/>
      <c r="AE109" s="38"/>
      <c r="AF109" s="38"/>
      <c r="AG109" s="38"/>
      <c r="AH109" s="38"/>
      <c r="AI109" s="38"/>
      <c r="AJ109" s="38"/>
      <c r="AK109" s="40"/>
      <c r="AL109" s="40"/>
    </row>
    <row r="110" spans="1:38" s="47" customFormat="1">
      <c r="A110" s="66"/>
      <c r="B110" s="45" t="s">
        <v>182</v>
      </c>
      <c r="C110" s="59"/>
      <c r="D110" s="48"/>
      <c r="E110" s="45"/>
      <c r="F110" s="45">
        <f>SUM(F104:F109)</f>
        <v>1129</v>
      </c>
      <c r="G110" s="45"/>
      <c r="H110" s="45">
        <f t="shared" ref="H110:I110" si="56">SUM(H104:H109)</f>
        <v>25</v>
      </c>
      <c r="I110" s="45">
        <f t="shared" si="56"/>
        <v>1154</v>
      </c>
      <c r="J110" s="45"/>
      <c r="K110" s="45"/>
      <c r="L110" s="63">
        <f t="shared" si="54"/>
        <v>1154</v>
      </c>
      <c r="M110" s="63">
        <f t="shared" si="55"/>
        <v>23.08</v>
      </c>
      <c r="N110" s="45"/>
      <c r="O110" s="45"/>
      <c r="P110" s="45">
        <f>SUM(P90:P95)</f>
        <v>6</v>
      </c>
      <c r="Q110" s="45">
        <f>SUM(Q90:Q95)</f>
        <v>6</v>
      </c>
      <c r="R110" s="45">
        <f>SUM(R90:R95)</f>
        <v>5</v>
      </c>
      <c r="S110" s="63">
        <f>SUM(S90:S95)</f>
        <v>17</v>
      </c>
      <c r="T110" s="45"/>
      <c r="U110" s="45"/>
      <c r="V110" s="45"/>
      <c r="W110" s="45"/>
      <c r="X110" s="64">
        <f t="shared" si="43"/>
        <v>1.044343891402715</v>
      </c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6"/>
      <c r="AL110" s="46"/>
    </row>
    <row r="111" spans="1:38" s="197" customFormat="1">
      <c r="A111" s="191">
        <v>14</v>
      </c>
      <c r="B111" s="198" t="s">
        <v>112</v>
      </c>
      <c r="C111" s="71" t="s">
        <v>112</v>
      </c>
      <c r="D111" s="192"/>
      <c r="E111" s="68"/>
      <c r="F111" s="68"/>
      <c r="G111" s="68"/>
      <c r="H111" s="68"/>
      <c r="I111" s="68">
        <f t="shared" si="42"/>
        <v>0</v>
      </c>
      <c r="J111" s="68"/>
      <c r="K111" s="68"/>
      <c r="L111" s="193">
        <f t="shared" si="39"/>
        <v>0</v>
      </c>
      <c r="M111" s="193">
        <f t="shared" si="40"/>
        <v>0</v>
      </c>
      <c r="N111" s="68"/>
      <c r="O111" s="194"/>
      <c r="P111" s="68"/>
      <c r="Q111" s="68"/>
      <c r="R111" s="68"/>
      <c r="S111" s="193">
        <f t="shared" si="41"/>
        <v>0</v>
      </c>
      <c r="T111" s="68"/>
      <c r="U111" s="68"/>
      <c r="V111" s="68"/>
      <c r="W111" s="68"/>
      <c r="X111" s="195" t="e">
        <f t="shared" si="43"/>
        <v>#DIV/0!</v>
      </c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196"/>
      <c r="AL111" s="196"/>
    </row>
    <row r="112" spans="1:38">
      <c r="A112" s="55"/>
      <c r="B112" s="38"/>
      <c r="C112" s="58" t="s">
        <v>113</v>
      </c>
      <c r="D112" s="41" t="s">
        <v>186</v>
      </c>
      <c r="E112" s="38">
        <v>64</v>
      </c>
      <c r="F112" s="189">
        <f>Classes!D92+Classes!F92+Classes!H92</f>
        <v>231</v>
      </c>
      <c r="G112" s="189"/>
      <c r="H112" s="189">
        <f>Classes!J92</f>
        <v>12</v>
      </c>
      <c r="I112" s="49">
        <f t="shared" si="42"/>
        <v>243</v>
      </c>
      <c r="J112" s="38" t="s">
        <v>417</v>
      </c>
      <c r="K112" s="38">
        <v>8</v>
      </c>
      <c r="L112" s="62">
        <f t="shared" si="39"/>
        <v>243</v>
      </c>
      <c r="M112" s="62">
        <f t="shared" si="40"/>
        <v>4.8600000000000003</v>
      </c>
      <c r="N112" s="38"/>
      <c r="O112" s="60" t="s">
        <v>185</v>
      </c>
      <c r="P112" s="38">
        <v>2</v>
      </c>
      <c r="Q112" s="38">
        <v>1</v>
      </c>
      <c r="R112" s="38">
        <v>1</v>
      </c>
      <c r="S112" s="62">
        <f t="shared" si="41"/>
        <v>4</v>
      </c>
      <c r="T112" s="38"/>
      <c r="U112" s="38"/>
      <c r="V112" s="38"/>
      <c r="W112" s="38"/>
      <c r="X112" s="61">
        <f t="shared" si="43"/>
        <v>0.93461538461538463</v>
      </c>
      <c r="Y112" s="38">
        <v>1</v>
      </c>
      <c r="Z112" s="38" t="s">
        <v>418</v>
      </c>
      <c r="AA112" s="38"/>
      <c r="AB112" s="38">
        <v>1</v>
      </c>
      <c r="AC112" s="38"/>
      <c r="AD112" s="38"/>
      <c r="AE112" s="38"/>
      <c r="AF112" s="38"/>
      <c r="AG112" s="38"/>
      <c r="AH112" s="38"/>
      <c r="AI112" s="38"/>
      <c r="AJ112" s="38"/>
      <c r="AK112" s="40"/>
      <c r="AL112" s="40"/>
    </row>
    <row r="113" spans="1:38">
      <c r="A113" s="55"/>
      <c r="B113" s="38"/>
      <c r="C113" s="58" t="s">
        <v>114</v>
      </c>
      <c r="D113" s="41" t="s">
        <v>186</v>
      </c>
      <c r="E113" s="38">
        <v>65</v>
      </c>
      <c r="F113" s="189">
        <f>Classes!D93+Classes!F93+Classes!H93</f>
        <v>162</v>
      </c>
      <c r="G113" s="189"/>
      <c r="H113" s="189">
        <f>Classes!J93</f>
        <v>10</v>
      </c>
      <c r="I113" s="49">
        <f t="shared" si="42"/>
        <v>172</v>
      </c>
      <c r="J113" s="38" t="s">
        <v>417</v>
      </c>
      <c r="K113" s="38">
        <v>9</v>
      </c>
      <c r="L113" s="62">
        <f t="shared" si="39"/>
        <v>172</v>
      </c>
      <c r="M113" s="62">
        <f t="shared" si="40"/>
        <v>3.44</v>
      </c>
      <c r="N113" s="38"/>
      <c r="O113" s="60" t="s">
        <v>185</v>
      </c>
      <c r="P113" s="38">
        <v>2</v>
      </c>
      <c r="Q113" s="38">
        <v>1</v>
      </c>
      <c r="R113" s="38">
        <v>1</v>
      </c>
      <c r="S113" s="62">
        <f t="shared" si="41"/>
        <v>4</v>
      </c>
      <c r="T113" s="38"/>
      <c r="U113" s="38"/>
      <c r="V113" s="38"/>
      <c r="W113" s="38"/>
      <c r="X113" s="61">
        <f t="shared" si="43"/>
        <v>0.66153846153846152</v>
      </c>
      <c r="Y113" s="38">
        <v>1</v>
      </c>
      <c r="Z113" s="38" t="s">
        <v>418</v>
      </c>
      <c r="AA113" s="38"/>
      <c r="AB113" s="38">
        <v>1</v>
      </c>
      <c r="AC113" s="38"/>
      <c r="AD113" s="38"/>
      <c r="AE113" s="38"/>
      <c r="AF113" s="38"/>
      <c r="AG113" s="38"/>
      <c r="AH113" s="38"/>
      <c r="AI113" s="38"/>
      <c r="AJ113" s="38"/>
      <c r="AK113" s="40"/>
      <c r="AL113" s="40"/>
    </row>
    <row r="114" spans="1:38">
      <c r="A114" s="55"/>
      <c r="B114" s="38"/>
      <c r="C114" s="58" t="s">
        <v>115</v>
      </c>
      <c r="D114" s="41" t="s">
        <v>186</v>
      </c>
      <c r="E114" s="38">
        <v>66</v>
      </c>
      <c r="F114" s="189">
        <f>Classes!D94+Classes!F94+Classes!H94</f>
        <v>188</v>
      </c>
      <c r="G114" s="189"/>
      <c r="H114" s="189">
        <f>Classes!J94</f>
        <v>7</v>
      </c>
      <c r="I114" s="49">
        <f t="shared" si="42"/>
        <v>195</v>
      </c>
      <c r="J114" s="38" t="s">
        <v>417</v>
      </c>
      <c r="K114" s="38">
        <v>12</v>
      </c>
      <c r="L114" s="62">
        <f t="shared" si="39"/>
        <v>195</v>
      </c>
      <c r="M114" s="62">
        <f t="shared" si="40"/>
        <v>3.9</v>
      </c>
      <c r="N114" s="38"/>
      <c r="O114" s="60" t="s">
        <v>185</v>
      </c>
      <c r="P114" s="38">
        <v>1</v>
      </c>
      <c r="Q114" s="38">
        <v>1</v>
      </c>
      <c r="R114" s="38">
        <v>1</v>
      </c>
      <c r="S114" s="62">
        <f t="shared" si="41"/>
        <v>3</v>
      </c>
      <c r="T114" s="38"/>
      <c r="U114" s="38"/>
      <c r="V114" s="38"/>
      <c r="W114" s="38"/>
      <c r="X114" s="61">
        <f t="shared" si="43"/>
        <v>1</v>
      </c>
      <c r="Y114" s="38">
        <v>1</v>
      </c>
      <c r="Z114" s="38" t="s">
        <v>420</v>
      </c>
      <c r="AA114" s="38"/>
      <c r="AB114" s="38">
        <v>1</v>
      </c>
      <c r="AC114" s="38"/>
      <c r="AD114" s="38"/>
      <c r="AE114" s="38"/>
      <c r="AF114" s="38"/>
      <c r="AG114" s="38"/>
      <c r="AH114" s="38"/>
      <c r="AI114" s="38"/>
      <c r="AJ114" s="38"/>
      <c r="AK114" s="40"/>
      <c r="AL114" s="40"/>
    </row>
    <row r="115" spans="1:38">
      <c r="A115" s="55"/>
      <c r="B115" s="38"/>
      <c r="C115" s="58" t="s">
        <v>116</v>
      </c>
      <c r="D115" s="41" t="s">
        <v>186</v>
      </c>
      <c r="E115" s="38">
        <v>67</v>
      </c>
      <c r="F115" s="189">
        <f>Classes!D95+Classes!F95+Classes!H95</f>
        <v>100</v>
      </c>
      <c r="G115" s="189"/>
      <c r="H115" s="189">
        <f>Classes!J95</f>
        <v>6</v>
      </c>
      <c r="I115" s="49">
        <f t="shared" si="42"/>
        <v>106</v>
      </c>
      <c r="J115" s="38" t="s">
        <v>417</v>
      </c>
      <c r="K115" s="38">
        <v>5</v>
      </c>
      <c r="L115" s="62">
        <f t="shared" si="39"/>
        <v>106</v>
      </c>
      <c r="M115" s="62">
        <f t="shared" si="40"/>
        <v>2.12</v>
      </c>
      <c r="N115" s="38"/>
      <c r="O115" s="60" t="s">
        <v>185</v>
      </c>
      <c r="P115" s="38">
        <v>1</v>
      </c>
      <c r="Q115" s="38">
        <v>1</v>
      </c>
      <c r="R115" s="38">
        <v>1</v>
      </c>
      <c r="S115" s="62">
        <f t="shared" si="41"/>
        <v>3</v>
      </c>
      <c r="T115" s="38"/>
      <c r="U115" s="38"/>
      <c r="V115" s="38"/>
      <c r="W115" s="38"/>
      <c r="X115" s="61">
        <f t="shared" si="43"/>
        <v>0.54358974358974355</v>
      </c>
      <c r="Y115" s="38">
        <v>1</v>
      </c>
      <c r="Z115" s="38" t="s">
        <v>419</v>
      </c>
      <c r="AA115" s="38"/>
      <c r="AB115" s="38">
        <v>1</v>
      </c>
      <c r="AC115" s="38"/>
      <c r="AD115" s="38"/>
      <c r="AE115" s="38"/>
      <c r="AF115" s="38"/>
      <c r="AG115" s="38"/>
      <c r="AH115" s="38"/>
      <c r="AI115" s="38"/>
      <c r="AJ115" s="38"/>
      <c r="AK115" s="40"/>
      <c r="AL115" s="40"/>
    </row>
    <row r="116" spans="1:38">
      <c r="A116" s="55"/>
      <c r="B116" s="38"/>
      <c r="C116" s="58" t="s">
        <v>117</v>
      </c>
      <c r="D116" s="41" t="s">
        <v>186</v>
      </c>
      <c r="E116" s="38">
        <v>68</v>
      </c>
      <c r="F116" s="189">
        <f>Classes!D96+Classes!F96+Classes!H96</f>
        <v>200</v>
      </c>
      <c r="G116" s="189"/>
      <c r="H116" s="189">
        <f>Classes!J96</f>
        <v>6</v>
      </c>
      <c r="I116" s="49">
        <f t="shared" si="42"/>
        <v>206</v>
      </c>
      <c r="J116" s="38" t="s">
        <v>417</v>
      </c>
      <c r="K116" s="38">
        <v>9</v>
      </c>
      <c r="L116" s="62">
        <f t="shared" si="39"/>
        <v>206</v>
      </c>
      <c r="M116" s="62">
        <f t="shared" si="40"/>
        <v>4.12</v>
      </c>
      <c r="N116" s="38"/>
      <c r="O116" s="60" t="s">
        <v>185</v>
      </c>
      <c r="P116" s="38">
        <v>2</v>
      </c>
      <c r="Q116" s="38">
        <v>1</v>
      </c>
      <c r="R116" s="38">
        <v>1</v>
      </c>
      <c r="S116" s="62">
        <f t="shared" si="41"/>
        <v>4</v>
      </c>
      <c r="T116" s="38"/>
      <c r="U116" s="38"/>
      <c r="V116" s="38"/>
      <c r="W116" s="38"/>
      <c r="X116" s="61">
        <f t="shared" si="43"/>
        <v>0.79230769230769227</v>
      </c>
      <c r="Y116" s="38">
        <v>2</v>
      </c>
      <c r="Z116" s="38" t="s">
        <v>419</v>
      </c>
      <c r="AA116" s="38"/>
      <c r="AB116" s="38">
        <v>1</v>
      </c>
      <c r="AC116" s="38"/>
      <c r="AD116" s="38"/>
      <c r="AE116" s="38"/>
      <c r="AF116" s="38"/>
      <c r="AG116" s="38"/>
      <c r="AH116" s="38"/>
      <c r="AI116" s="38"/>
      <c r="AJ116" s="38"/>
      <c r="AK116" s="40"/>
      <c r="AL116" s="40"/>
    </row>
    <row r="117" spans="1:38" s="47" customFormat="1">
      <c r="A117" s="66"/>
      <c r="B117" s="45" t="s">
        <v>182</v>
      </c>
      <c r="C117" s="59"/>
      <c r="D117" s="48"/>
      <c r="E117" s="45"/>
      <c r="F117" s="45">
        <f>SUM(F111:F116)</f>
        <v>881</v>
      </c>
      <c r="G117" s="45"/>
      <c r="H117" s="45">
        <f t="shared" ref="H117:I117" si="57">SUM(H111:H116)</f>
        <v>41</v>
      </c>
      <c r="I117" s="45">
        <f t="shared" si="57"/>
        <v>922</v>
      </c>
      <c r="J117" s="45"/>
      <c r="K117" s="45"/>
      <c r="L117" s="63">
        <f t="shared" si="39"/>
        <v>922</v>
      </c>
      <c r="M117" s="63">
        <f t="shared" si="40"/>
        <v>18.440000000000001</v>
      </c>
      <c r="N117" s="45"/>
      <c r="O117" s="45"/>
      <c r="P117" s="45">
        <f>SUM(P111:P116)</f>
        <v>8</v>
      </c>
      <c r="Q117" s="45">
        <f>SUM(Q111:Q116)</f>
        <v>5</v>
      </c>
      <c r="R117" s="45">
        <f>SUM(R111:R116)</f>
        <v>5</v>
      </c>
      <c r="S117" s="63">
        <f>SUM(S111:S116)</f>
        <v>18</v>
      </c>
      <c r="T117" s="45"/>
      <c r="U117" s="45"/>
      <c r="V117" s="45"/>
      <c r="W117" s="45"/>
      <c r="X117" s="64">
        <f t="shared" si="43"/>
        <v>0.78803418803418801</v>
      </c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6"/>
      <c r="AL117" s="46"/>
    </row>
    <row r="118" spans="1:38" s="197" customFormat="1">
      <c r="A118" s="191">
        <v>15</v>
      </c>
      <c r="B118" s="198" t="s">
        <v>118</v>
      </c>
      <c r="C118" s="71" t="s">
        <v>118</v>
      </c>
      <c r="D118" s="192"/>
      <c r="E118" s="68"/>
      <c r="F118" s="68"/>
      <c r="G118" s="68"/>
      <c r="H118" s="68"/>
      <c r="I118" s="68">
        <f t="shared" si="42"/>
        <v>0</v>
      </c>
      <c r="J118" s="68"/>
      <c r="K118" s="68"/>
      <c r="L118" s="193">
        <f t="shared" si="39"/>
        <v>0</v>
      </c>
      <c r="M118" s="193">
        <f t="shared" si="40"/>
        <v>0</v>
      </c>
      <c r="N118" s="68"/>
      <c r="O118" s="194"/>
      <c r="P118" s="68"/>
      <c r="Q118" s="68"/>
      <c r="R118" s="68"/>
      <c r="S118" s="193">
        <f t="shared" si="41"/>
        <v>0</v>
      </c>
      <c r="T118" s="68"/>
      <c r="U118" s="68"/>
      <c r="V118" s="68"/>
      <c r="W118" s="68"/>
      <c r="X118" s="195" t="e">
        <f t="shared" si="43"/>
        <v>#DIV/0!</v>
      </c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196"/>
      <c r="AL118" s="196"/>
    </row>
    <row r="119" spans="1:38">
      <c r="A119" s="55"/>
      <c r="B119" s="38"/>
      <c r="C119" s="58" t="s">
        <v>119</v>
      </c>
      <c r="D119" s="41" t="s">
        <v>411</v>
      </c>
      <c r="E119" s="38">
        <v>69</v>
      </c>
      <c r="F119" s="189">
        <f>Classes!D98+Classes!F98+Classes!H98</f>
        <v>361</v>
      </c>
      <c r="G119" s="189"/>
      <c r="H119" s="189">
        <f>Classes!J98</f>
        <v>12</v>
      </c>
      <c r="I119" s="49">
        <f t="shared" si="42"/>
        <v>373</v>
      </c>
      <c r="J119" s="38" t="s">
        <v>417</v>
      </c>
      <c r="K119" s="38">
        <v>56</v>
      </c>
      <c r="L119" s="62">
        <f t="shared" si="39"/>
        <v>373</v>
      </c>
      <c r="M119" s="62">
        <f t="shared" si="40"/>
        <v>7.46</v>
      </c>
      <c r="N119" s="38"/>
      <c r="O119" s="60" t="s">
        <v>185</v>
      </c>
      <c r="P119" s="38">
        <v>3</v>
      </c>
      <c r="Q119" s="38">
        <v>2</v>
      </c>
      <c r="R119" s="38">
        <v>1</v>
      </c>
      <c r="S119" s="62">
        <f t="shared" si="41"/>
        <v>6</v>
      </c>
      <c r="T119" s="38"/>
      <c r="U119" s="38"/>
      <c r="V119" s="38"/>
      <c r="W119" s="38"/>
      <c r="X119" s="61">
        <f t="shared" si="43"/>
        <v>0.95641025641025645</v>
      </c>
      <c r="Y119" s="38">
        <v>1</v>
      </c>
      <c r="Z119" s="38" t="s">
        <v>421</v>
      </c>
      <c r="AA119" s="38"/>
      <c r="AB119" s="38">
        <v>1</v>
      </c>
      <c r="AC119" s="38"/>
      <c r="AD119" s="38"/>
      <c r="AE119" s="38"/>
      <c r="AF119" s="38"/>
      <c r="AG119" s="38"/>
      <c r="AH119" s="38"/>
      <c r="AI119" s="38"/>
      <c r="AJ119" s="38"/>
      <c r="AK119" s="40"/>
      <c r="AL119" s="40"/>
    </row>
    <row r="120" spans="1:38">
      <c r="A120" s="55"/>
      <c r="B120" s="38"/>
      <c r="C120" s="58" t="s">
        <v>120</v>
      </c>
      <c r="D120" s="41" t="s">
        <v>411</v>
      </c>
      <c r="E120" s="38">
        <v>70</v>
      </c>
      <c r="F120" s="189">
        <f>Classes!D99+Classes!F99+Classes!H99</f>
        <v>170</v>
      </c>
      <c r="G120" s="189"/>
      <c r="H120" s="189">
        <f>Classes!J99</f>
        <v>7</v>
      </c>
      <c r="I120" s="49">
        <f t="shared" si="42"/>
        <v>177</v>
      </c>
      <c r="J120" s="38" t="s">
        <v>417</v>
      </c>
      <c r="K120" s="38">
        <v>62</v>
      </c>
      <c r="L120" s="62">
        <f t="shared" si="39"/>
        <v>177</v>
      </c>
      <c r="M120" s="62">
        <f t="shared" si="40"/>
        <v>3.54</v>
      </c>
      <c r="N120" s="38"/>
      <c r="O120" s="60" t="s">
        <v>185</v>
      </c>
      <c r="P120" s="38">
        <v>1</v>
      </c>
      <c r="Q120" s="38">
        <v>1</v>
      </c>
      <c r="R120" s="38">
        <v>1</v>
      </c>
      <c r="S120" s="62">
        <f t="shared" si="41"/>
        <v>3</v>
      </c>
      <c r="T120" s="38"/>
      <c r="U120" s="38"/>
      <c r="V120" s="38"/>
      <c r="W120" s="38"/>
      <c r="X120" s="61">
        <f t="shared" si="43"/>
        <v>0.90769230769230769</v>
      </c>
      <c r="Y120" s="38">
        <v>1</v>
      </c>
      <c r="Z120" s="38" t="s">
        <v>418</v>
      </c>
      <c r="AA120" s="38"/>
      <c r="AB120" s="38">
        <v>1</v>
      </c>
      <c r="AC120" s="38"/>
      <c r="AD120" s="38"/>
      <c r="AE120" s="38"/>
      <c r="AF120" s="38"/>
      <c r="AG120" s="38"/>
      <c r="AH120" s="38"/>
      <c r="AI120" s="38"/>
      <c r="AJ120" s="38"/>
      <c r="AK120" s="40"/>
      <c r="AL120" s="40"/>
    </row>
    <row r="121" spans="1:38">
      <c r="A121" s="55"/>
      <c r="B121" s="38"/>
      <c r="C121" s="58" t="s">
        <v>121</v>
      </c>
      <c r="D121" s="41" t="s">
        <v>411</v>
      </c>
      <c r="E121" s="38">
        <v>71</v>
      </c>
      <c r="F121" s="189">
        <f>Classes!D100+Classes!F100+Classes!H100</f>
        <v>200</v>
      </c>
      <c r="G121" s="189"/>
      <c r="H121" s="189">
        <f>Classes!J100</f>
        <v>5</v>
      </c>
      <c r="I121" s="49">
        <f t="shared" si="42"/>
        <v>205</v>
      </c>
      <c r="J121" s="38" t="s">
        <v>417</v>
      </c>
      <c r="K121" s="38">
        <v>58</v>
      </c>
      <c r="L121" s="62">
        <f t="shared" si="39"/>
        <v>205</v>
      </c>
      <c r="M121" s="62">
        <f t="shared" si="40"/>
        <v>4.0999999999999996</v>
      </c>
      <c r="N121" s="38"/>
      <c r="O121" s="60" t="s">
        <v>185</v>
      </c>
      <c r="P121" s="38">
        <v>2</v>
      </c>
      <c r="Q121" s="38">
        <v>1</v>
      </c>
      <c r="R121" s="38">
        <v>1</v>
      </c>
      <c r="S121" s="62">
        <f t="shared" si="41"/>
        <v>4</v>
      </c>
      <c r="T121" s="38"/>
      <c r="U121" s="38"/>
      <c r="V121" s="38"/>
      <c r="W121" s="38"/>
      <c r="X121" s="61">
        <f t="shared" si="43"/>
        <v>0.78846153846153844</v>
      </c>
      <c r="Y121" s="38">
        <v>1</v>
      </c>
      <c r="Z121" s="38" t="s">
        <v>418</v>
      </c>
      <c r="AA121" s="38"/>
      <c r="AB121" s="38">
        <v>1</v>
      </c>
      <c r="AC121" s="38"/>
      <c r="AD121" s="38"/>
      <c r="AE121" s="38"/>
      <c r="AF121" s="38"/>
      <c r="AG121" s="38"/>
      <c r="AH121" s="38"/>
      <c r="AI121" s="38"/>
      <c r="AJ121" s="38"/>
      <c r="AK121" s="40"/>
      <c r="AL121" s="40"/>
    </row>
    <row r="122" spans="1:38">
      <c r="A122" s="55"/>
      <c r="B122" s="38"/>
      <c r="C122" s="58" t="s">
        <v>122</v>
      </c>
      <c r="D122" s="41" t="s">
        <v>411</v>
      </c>
      <c r="E122" s="38">
        <v>72</v>
      </c>
      <c r="F122" s="189">
        <f>Classes!D101+Classes!F101+Classes!H101</f>
        <v>270</v>
      </c>
      <c r="G122" s="189"/>
      <c r="H122" s="189">
        <f>Classes!J101</f>
        <v>6</v>
      </c>
      <c r="I122" s="49">
        <f t="shared" si="42"/>
        <v>276</v>
      </c>
      <c r="J122" s="38" t="s">
        <v>417</v>
      </c>
      <c r="K122" s="38">
        <v>65</v>
      </c>
      <c r="L122" s="62">
        <f t="shared" si="39"/>
        <v>276</v>
      </c>
      <c r="M122" s="62">
        <f t="shared" si="40"/>
        <v>5.52</v>
      </c>
      <c r="N122" s="38"/>
      <c r="O122" s="60" t="s">
        <v>185</v>
      </c>
      <c r="P122" s="38">
        <v>2</v>
      </c>
      <c r="Q122" s="38">
        <v>1</v>
      </c>
      <c r="R122" s="38">
        <v>1</v>
      </c>
      <c r="S122" s="62">
        <f t="shared" si="41"/>
        <v>4</v>
      </c>
      <c r="T122" s="38"/>
      <c r="U122" s="38"/>
      <c r="V122" s="38"/>
      <c r="W122" s="38"/>
      <c r="X122" s="61">
        <f t="shared" si="43"/>
        <v>1.0615384615384615</v>
      </c>
      <c r="Y122" s="38">
        <v>1</v>
      </c>
      <c r="Z122" s="38" t="s">
        <v>418</v>
      </c>
      <c r="AA122" s="38"/>
      <c r="AB122" s="38">
        <v>1</v>
      </c>
      <c r="AC122" s="38"/>
      <c r="AD122" s="38"/>
      <c r="AE122" s="38"/>
      <c r="AF122" s="38"/>
      <c r="AG122" s="38"/>
      <c r="AH122" s="38"/>
      <c r="AI122" s="38"/>
      <c r="AJ122" s="38"/>
      <c r="AK122" s="40"/>
      <c r="AL122" s="40"/>
    </row>
    <row r="123" spans="1:38">
      <c r="A123" s="55"/>
      <c r="B123" s="38"/>
      <c r="C123" s="58" t="s">
        <v>123</v>
      </c>
      <c r="D123" s="41" t="s">
        <v>411</v>
      </c>
      <c r="E123" s="38">
        <v>73</v>
      </c>
      <c r="F123" s="189">
        <f>Classes!D102+Classes!F102+Classes!H102</f>
        <v>147</v>
      </c>
      <c r="G123" s="189"/>
      <c r="H123" s="189">
        <f>Classes!J102</f>
        <v>4</v>
      </c>
      <c r="I123" s="190">
        <f>SUM(F123+H123)</f>
        <v>151</v>
      </c>
      <c r="J123" s="38" t="s">
        <v>417</v>
      </c>
      <c r="K123" s="38">
        <v>54</v>
      </c>
      <c r="L123" s="62">
        <f t="shared" si="39"/>
        <v>151</v>
      </c>
      <c r="M123" s="62">
        <f t="shared" si="40"/>
        <v>3.02</v>
      </c>
      <c r="N123" s="38"/>
      <c r="O123" s="60" t="s">
        <v>185</v>
      </c>
      <c r="P123" s="38">
        <v>1</v>
      </c>
      <c r="Q123" s="38">
        <v>1</v>
      </c>
      <c r="R123" s="38">
        <v>1</v>
      </c>
      <c r="S123" s="62">
        <f t="shared" si="41"/>
        <v>3</v>
      </c>
      <c r="T123" s="38"/>
      <c r="U123" s="38"/>
      <c r="V123" s="38"/>
      <c r="W123" s="38"/>
      <c r="X123" s="61">
        <f t="shared" si="43"/>
        <v>0.77435897435897438</v>
      </c>
      <c r="Y123" s="38">
        <v>1</v>
      </c>
      <c r="Z123" s="38" t="s">
        <v>418</v>
      </c>
      <c r="AA123" s="38"/>
      <c r="AB123" s="38">
        <v>1</v>
      </c>
      <c r="AC123" s="38"/>
      <c r="AD123" s="38"/>
      <c r="AE123" s="38"/>
      <c r="AF123" s="38"/>
      <c r="AG123" s="38"/>
      <c r="AH123" s="38"/>
      <c r="AI123" s="38"/>
      <c r="AJ123" s="38"/>
      <c r="AK123" s="40"/>
      <c r="AL123" s="40"/>
    </row>
    <row r="124" spans="1:38">
      <c r="A124" s="55"/>
      <c r="B124" s="38"/>
      <c r="C124" s="58" t="s">
        <v>124</v>
      </c>
      <c r="D124" s="41" t="s">
        <v>411</v>
      </c>
      <c r="E124" s="38">
        <v>74</v>
      </c>
      <c r="F124" s="189">
        <f>Classes!D103+Classes!F103+Classes!H103</f>
        <v>158</v>
      </c>
      <c r="G124" s="189"/>
      <c r="H124" s="189">
        <f>Classes!J103</f>
        <v>5</v>
      </c>
      <c r="I124" s="49">
        <f t="shared" si="42"/>
        <v>163</v>
      </c>
      <c r="J124" s="38" t="s">
        <v>417</v>
      </c>
      <c r="K124" s="38">
        <v>48</v>
      </c>
      <c r="L124" s="62">
        <f t="shared" si="39"/>
        <v>163</v>
      </c>
      <c r="M124" s="62">
        <f t="shared" si="40"/>
        <v>3.26</v>
      </c>
      <c r="N124" s="38"/>
      <c r="O124" s="60" t="s">
        <v>185</v>
      </c>
      <c r="P124" s="38">
        <v>1</v>
      </c>
      <c r="Q124" s="38">
        <v>1</v>
      </c>
      <c r="R124" s="38">
        <v>1</v>
      </c>
      <c r="S124" s="62">
        <f t="shared" si="41"/>
        <v>3</v>
      </c>
      <c r="T124" s="38"/>
      <c r="U124" s="38"/>
      <c r="V124" s="38"/>
      <c r="W124" s="38"/>
      <c r="X124" s="61">
        <f t="shared" si="43"/>
        <v>0.83589743589743593</v>
      </c>
      <c r="Y124" s="38">
        <v>1</v>
      </c>
      <c r="Z124" s="38" t="s">
        <v>418</v>
      </c>
      <c r="AA124" s="38"/>
      <c r="AB124" s="38">
        <v>1</v>
      </c>
      <c r="AC124" s="38"/>
      <c r="AD124" s="38"/>
      <c r="AE124" s="38"/>
      <c r="AF124" s="38"/>
      <c r="AG124" s="38"/>
      <c r="AH124" s="38"/>
      <c r="AI124" s="38"/>
      <c r="AJ124" s="38"/>
      <c r="AK124" s="40"/>
      <c r="AL124" s="40"/>
    </row>
    <row r="125" spans="1:38" s="47" customFormat="1">
      <c r="A125" s="66"/>
      <c r="B125" s="45" t="s">
        <v>182</v>
      </c>
      <c r="C125" s="59"/>
      <c r="D125" s="48"/>
      <c r="E125" s="45"/>
      <c r="F125" s="45">
        <f>SUM(F118:F124)</f>
        <v>1306</v>
      </c>
      <c r="G125" s="45"/>
      <c r="H125" s="45">
        <f t="shared" ref="H125:I125" si="58">SUM(H118:H124)</f>
        <v>39</v>
      </c>
      <c r="I125" s="45">
        <f t="shared" si="58"/>
        <v>1345</v>
      </c>
      <c r="J125" s="45"/>
      <c r="K125" s="45"/>
      <c r="L125" s="63">
        <f t="shared" si="39"/>
        <v>1345</v>
      </c>
      <c r="M125" s="63">
        <f t="shared" si="40"/>
        <v>26.9</v>
      </c>
      <c r="N125" s="45"/>
      <c r="O125" s="67"/>
      <c r="P125" s="45">
        <f>SUM(P119:P124)</f>
        <v>10</v>
      </c>
      <c r="Q125" s="45">
        <f t="shared" ref="Q125:S125" si="59">SUM(Q119:Q124)</f>
        <v>7</v>
      </c>
      <c r="R125" s="45">
        <f t="shared" si="59"/>
        <v>6</v>
      </c>
      <c r="S125" s="45">
        <f t="shared" si="59"/>
        <v>23</v>
      </c>
      <c r="T125" s="45"/>
      <c r="U125" s="45"/>
      <c r="V125" s="45"/>
      <c r="W125" s="45"/>
      <c r="X125" s="64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6"/>
      <c r="AL125" s="46"/>
    </row>
    <row r="126" spans="1:38" s="197" customFormat="1">
      <c r="A126" s="191">
        <v>16</v>
      </c>
      <c r="B126" s="68" t="s">
        <v>161</v>
      </c>
      <c r="C126" s="69" t="s">
        <v>161</v>
      </c>
      <c r="D126" s="192"/>
      <c r="E126" s="68"/>
      <c r="F126" s="68"/>
      <c r="G126" s="68"/>
      <c r="H126" s="68"/>
      <c r="I126" s="68"/>
      <c r="J126" s="68"/>
      <c r="K126" s="68"/>
      <c r="L126" s="193">
        <f t="shared" ref="L126" si="60">I126</f>
        <v>0</v>
      </c>
      <c r="M126" s="193">
        <f t="shared" ref="M126" si="61">L126/50</f>
        <v>0</v>
      </c>
      <c r="N126" s="68"/>
      <c r="O126" s="194"/>
      <c r="P126" s="68"/>
      <c r="Q126" s="68"/>
      <c r="R126" s="68"/>
      <c r="S126" s="62">
        <f t="shared" si="41"/>
        <v>0</v>
      </c>
      <c r="T126" s="68"/>
      <c r="U126" s="68"/>
      <c r="V126" s="68"/>
      <c r="W126" s="68"/>
      <c r="X126" s="195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196"/>
      <c r="AL126" s="196"/>
    </row>
    <row r="127" spans="1:38">
      <c r="A127" s="55"/>
      <c r="B127" s="38"/>
      <c r="C127" s="58" t="s">
        <v>198</v>
      </c>
      <c r="D127" s="41" t="s">
        <v>411</v>
      </c>
      <c r="E127" s="38">
        <v>75</v>
      </c>
      <c r="F127" s="189">
        <f>Classes!D105+Classes!F105+Classes!H105</f>
        <v>198</v>
      </c>
      <c r="G127" s="189"/>
      <c r="H127" s="189">
        <f>Classes!J105</f>
        <v>7</v>
      </c>
      <c r="I127" s="190">
        <f>SUM(F127+H127)</f>
        <v>205</v>
      </c>
      <c r="J127" s="38" t="s">
        <v>417</v>
      </c>
      <c r="K127" s="38">
        <v>42</v>
      </c>
      <c r="L127" s="62">
        <f t="shared" ref="L127:L133" si="62">I127</f>
        <v>205</v>
      </c>
      <c r="M127" s="62">
        <f t="shared" ref="M127:M133" si="63">L127/50</f>
        <v>4.0999999999999996</v>
      </c>
      <c r="N127" s="38"/>
      <c r="O127" s="60" t="s">
        <v>184</v>
      </c>
      <c r="P127" s="38">
        <v>2</v>
      </c>
      <c r="Q127" s="38">
        <v>1</v>
      </c>
      <c r="R127" s="38">
        <v>1</v>
      </c>
      <c r="S127" s="62">
        <f t="shared" si="41"/>
        <v>4</v>
      </c>
      <c r="T127" s="38"/>
      <c r="U127" s="38"/>
      <c r="V127" s="38"/>
      <c r="W127" s="38"/>
      <c r="X127" s="61"/>
      <c r="Y127" s="38">
        <v>1</v>
      </c>
      <c r="Z127" s="38" t="s">
        <v>418</v>
      </c>
      <c r="AA127" s="38"/>
      <c r="AB127" s="38">
        <v>1</v>
      </c>
      <c r="AC127" s="38"/>
      <c r="AD127" s="38"/>
      <c r="AE127" s="38"/>
      <c r="AF127" s="38"/>
      <c r="AG127" s="38"/>
      <c r="AH127" s="38"/>
      <c r="AI127" s="38"/>
      <c r="AJ127" s="38"/>
      <c r="AK127" s="40"/>
      <c r="AL127" s="40"/>
    </row>
    <row r="128" spans="1:38">
      <c r="A128" s="55"/>
      <c r="B128" s="38"/>
      <c r="C128" s="58" t="s">
        <v>199</v>
      </c>
      <c r="D128" s="41" t="s">
        <v>411</v>
      </c>
      <c r="E128" s="38">
        <v>76</v>
      </c>
      <c r="F128" s="189">
        <f>Classes!D106+Classes!F106+Classes!H106</f>
        <v>216</v>
      </c>
      <c r="G128" s="189"/>
      <c r="H128" s="189">
        <f>Classes!J106</f>
        <v>8</v>
      </c>
      <c r="I128" s="190">
        <f t="shared" ref="I128:I132" si="64">SUM(F128+H128)</f>
        <v>224</v>
      </c>
      <c r="J128" s="38" t="s">
        <v>417</v>
      </c>
      <c r="K128" s="38">
        <v>50</v>
      </c>
      <c r="L128" s="62">
        <f t="shared" si="62"/>
        <v>224</v>
      </c>
      <c r="M128" s="62">
        <f t="shared" si="63"/>
        <v>4.4800000000000004</v>
      </c>
      <c r="N128" s="38"/>
      <c r="O128" s="60" t="s">
        <v>184</v>
      </c>
      <c r="P128" s="38">
        <v>2</v>
      </c>
      <c r="Q128" s="38">
        <v>1</v>
      </c>
      <c r="R128" s="38">
        <v>1</v>
      </c>
      <c r="S128" s="62">
        <f t="shared" si="41"/>
        <v>4</v>
      </c>
      <c r="T128" s="38"/>
      <c r="U128" s="38"/>
      <c r="V128" s="38"/>
      <c r="W128" s="38"/>
      <c r="X128" s="61"/>
      <c r="Y128" s="38">
        <v>1</v>
      </c>
      <c r="Z128" s="38" t="s">
        <v>418</v>
      </c>
      <c r="AA128" s="38"/>
      <c r="AB128" s="38">
        <v>1</v>
      </c>
      <c r="AC128" s="38"/>
      <c r="AD128" s="38"/>
      <c r="AE128" s="38"/>
      <c r="AF128" s="38"/>
      <c r="AG128" s="38"/>
      <c r="AH128" s="38"/>
      <c r="AI128" s="38"/>
      <c r="AJ128" s="38"/>
      <c r="AK128" s="40"/>
      <c r="AL128" s="40"/>
    </row>
    <row r="129" spans="1:38">
      <c r="A129" s="55"/>
      <c r="B129" s="38"/>
      <c r="C129" s="58" t="s">
        <v>200</v>
      </c>
      <c r="D129" s="41" t="s">
        <v>411</v>
      </c>
      <c r="E129" s="38">
        <v>77</v>
      </c>
      <c r="F129" s="189">
        <f>Classes!D107+Classes!F107+Classes!H107</f>
        <v>163</v>
      </c>
      <c r="G129" s="189"/>
      <c r="H129" s="189">
        <f>Classes!J107</f>
        <v>4</v>
      </c>
      <c r="I129" s="190">
        <f t="shared" si="64"/>
        <v>167</v>
      </c>
      <c r="J129" s="38" t="s">
        <v>417</v>
      </c>
      <c r="K129" s="38">
        <v>45</v>
      </c>
      <c r="L129" s="62">
        <f t="shared" si="62"/>
        <v>167</v>
      </c>
      <c r="M129" s="62">
        <f t="shared" si="63"/>
        <v>3.34</v>
      </c>
      <c r="N129" s="38"/>
      <c r="O129" s="60" t="s">
        <v>184</v>
      </c>
      <c r="P129" s="38">
        <v>1</v>
      </c>
      <c r="Q129" s="38">
        <v>1</v>
      </c>
      <c r="R129" s="38">
        <v>1</v>
      </c>
      <c r="S129" s="62">
        <f t="shared" si="41"/>
        <v>3</v>
      </c>
      <c r="T129" s="38"/>
      <c r="U129" s="38"/>
      <c r="V129" s="38"/>
      <c r="W129" s="38"/>
      <c r="X129" s="61"/>
      <c r="Y129" s="38">
        <v>2</v>
      </c>
      <c r="Z129" s="38" t="s">
        <v>419</v>
      </c>
      <c r="AA129" s="38"/>
      <c r="AB129" s="38">
        <v>1</v>
      </c>
      <c r="AC129" s="38"/>
      <c r="AD129" s="38"/>
      <c r="AE129" s="38"/>
      <c r="AF129" s="38"/>
      <c r="AG129" s="38"/>
      <c r="AH129" s="38"/>
      <c r="AI129" s="38"/>
      <c r="AJ129" s="38"/>
      <c r="AK129" s="40"/>
      <c r="AL129" s="40"/>
    </row>
    <row r="130" spans="1:38">
      <c r="A130" s="55"/>
      <c r="B130" s="38"/>
      <c r="C130" s="58" t="s">
        <v>201</v>
      </c>
      <c r="D130" s="41" t="s">
        <v>411</v>
      </c>
      <c r="E130" s="38">
        <v>78</v>
      </c>
      <c r="F130" s="189">
        <f>Classes!D108+Classes!F108+Classes!H108</f>
        <v>126</v>
      </c>
      <c r="G130" s="189"/>
      <c r="H130" s="189">
        <f>Classes!J108</f>
        <v>3</v>
      </c>
      <c r="I130" s="190">
        <f t="shared" si="64"/>
        <v>129</v>
      </c>
      <c r="J130" s="38" t="s">
        <v>417</v>
      </c>
      <c r="K130" s="38">
        <v>40</v>
      </c>
      <c r="L130" s="62">
        <f t="shared" si="62"/>
        <v>129</v>
      </c>
      <c r="M130" s="62">
        <f t="shared" si="63"/>
        <v>2.58</v>
      </c>
      <c r="N130" s="38"/>
      <c r="O130" s="60" t="s">
        <v>184</v>
      </c>
      <c r="P130" s="38">
        <v>1</v>
      </c>
      <c r="Q130" s="38">
        <v>1</v>
      </c>
      <c r="R130" s="38">
        <v>1</v>
      </c>
      <c r="S130" s="62">
        <f t="shared" si="41"/>
        <v>3</v>
      </c>
      <c r="T130" s="38"/>
      <c r="U130" s="38"/>
      <c r="V130" s="38"/>
      <c r="W130" s="38"/>
      <c r="X130" s="61"/>
      <c r="Y130" s="38">
        <v>2</v>
      </c>
      <c r="Z130" s="38" t="s">
        <v>419</v>
      </c>
      <c r="AA130" s="38"/>
      <c r="AB130" s="38">
        <v>1</v>
      </c>
      <c r="AC130" s="38"/>
      <c r="AD130" s="38"/>
      <c r="AE130" s="38"/>
      <c r="AF130" s="38"/>
      <c r="AG130" s="38"/>
      <c r="AH130" s="38"/>
      <c r="AI130" s="38"/>
      <c r="AJ130" s="38"/>
      <c r="AK130" s="40"/>
      <c r="AL130" s="40"/>
    </row>
    <row r="131" spans="1:38">
      <c r="A131" s="55"/>
      <c r="B131" s="38"/>
      <c r="C131" s="58" t="s">
        <v>94</v>
      </c>
      <c r="D131" s="41" t="s">
        <v>411</v>
      </c>
      <c r="E131" s="38">
        <v>79</v>
      </c>
      <c r="F131" s="189">
        <f>Classes!D109+Classes!F109+Classes!H109</f>
        <v>182</v>
      </c>
      <c r="G131" s="189"/>
      <c r="H131" s="189">
        <f>Classes!J109</f>
        <v>7</v>
      </c>
      <c r="I131" s="190">
        <f t="shared" si="64"/>
        <v>189</v>
      </c>
      <c r="J131" s="38" t="s">
        <v>417</v>
      </c>
      <c r="K131" s="38">
        <v>23</v>
      </c>
      <c r="L131" s="62">
        <f t="shared" si="62"/>
        <v>189</v>
      </c>
      <c r="M131" s="62">
        <f t="shared" si="63"/>
        <v>3.78</v>
      </c>
      <c r="N131" s="38"/>
      <c r="O131" s="60" t="s">
        <v>183</v>
      </c>
      <c r="P131" s="38">
        <v>2</v>
      </c>
      <c r="Q131" s="38">
        <v>1</v>
      </c>
      <c r="R131" s="38">
        <v>1</v>
      </c>
      <c r="S131" s="62">
        <f t="shared" si="41"/>
        <v>4</v>
      </c>
      <c r="T131" s="38"/>
      <c r="U131" s="38"/>
      <c r="V131" s="38"/>
      <c r="W131" s="38"/>
      <c r="X131" s="61"/>
      <c r="Y131" s="38">
        <v>2</v>
      </c>
      <c r="Z131" s="38" t="s">
        <v>419</v>
      </c>
      <c r="AA131" s="38"/>
      <c r="AB131" s="38">
        <v>1</v>
      </c>
      <c r="AC131" s="38"/>
      <c r="AD131" s="38"/>
      <c r="AE131" s="38"/>
      <c r="AF131" s="38"/>
      <c r="AG131" s="38"/>
      <c r="AH131" s="38"/>
      <c r="AI131" s="38"/>
      <c r="AJ131" s="38"/>
      <c r="AK131" s="40"/>
      <c r="AL131" s="40"/>
    </row>
    <row r="132" spans="1:38">
      <c r="A132" s="55"/>
      <c r="B132" s="38"/>
      <c r="C132" s="58" t="s">
        <v>202</v>
      </c>
      <c r="D132" s="41" t="s">
        <v>411</v>
      </c>
      <c r="E132" s="38">
        <v>80</v>
      </c>
      <c r="F132" s="189">
        <f>Classes!D110+Classes!F110+Classes!H110</f>
        <v>201</v>
      </c>
      <c r="G132" s="189"/>
      <c r="H132" s="189">
        <f>Classes!J110</f>
        <v>5</v>
      </c>
      <c r="I132" s="190">
        <f t="shared" si="64"/>
        <v>206</v>
      </c>
      <c r="J132" s="38" t="s">
        <v>417</v>
      </c>
      <c r="K132" s="38">
        <v>30</v>
      </c>
      <c r="L132" s="62">
        <f t="shared" si="62"/>
        <v>206</v>
      </c>
      <c r="M132" s="62">
        <f t="shared" si="63"/>
        <v>4.12</v>
      </c>
      <c r="N132" s="38"/>
      <c r="O132" s="60" t="s">
        <v>183</v>
      </c>
      <c r="P132" s="38">
        <v>2</v>
      </c>
      <c r="Q132" s="38">
        <v>1</v>
      </c>
      <c r="R132" s="38">
        <v>1</v>
      </c>
      <c r="S132" s="62">
        <f t="shared" si="41"/>
        <v>4</v>
      </c>
      <c r="T132" s="38"/>
      <c r="U132" s="38"/>
      <c r="V132" s="38"/>
      <c r="W132" s="38"/>
      <c r="X132" s="61"/>
      <c r="Y132" s="38">
        <v>2</v>
      </c>
      <c r="Z132" s="38" t="s">
        <v>419</v>
      </c>
      <c r="AA132" s="38"/>
      <c r="AB132" s="38">
        <v>1</v>
      </c>
      <c r="AC132" s="38"/>
      <c r="AD132" s="38"/>
      <c r="AE132" s="38"/>
      <c r="AF132" s="38"/>
      <c r="AG132" s="38"/>
      <c r="AH132" s="38"/>
      <c r="AI132" s="38"/>
      <c r="AJ132" s="38"/>
      <c r="AK132" s="40"/>
      <c r="AL132" s="40"/>
    </row>
    <row r="133" spans="1:38" s="197" customFormat="1">
      <c r="A133" s="66"/>
      <c r="B133" s="45" t="s">
        <v>182</v>
      </c>
      <c r="C133" s="59"/>
      <c r="D133" s="48"/>
      <c r="E133" s="45"/>
      <c r="F133" s="45">
        <f>SUM(F126:F132)</f>
        <v>1086</v>
      </c>
      <c r="G133" s="45"/>
      <c r="H133" s="45">
        <f t="shared" ref="H133:I133" si="65">SUM(H126:H132)</f>
        <v>34</v>
      </c>
      <c r="I133" s="45">
        <f t="shared" si="65"/>
        <v>1120</v>
      </c>
      <c r="J133" s="45"/>
      <c r="K133" s="45"/>
      <c r="L133" s="63">
        <f t="shared" si="62"/>
        <v>1120</v>
      </c>
      <c r="M133" s="63">
        <f t="shared" si="63"/>
        <v>22.4</v>
      </c>
      <c r="N133" s="45"/>
      <c r="O133" s="67"/>
      <c r="P133" s="45">
        <f>SUM(P127:P132)</f>
        <v>10</v>
      </c>
      <c r="Q133" s="45">
        <f t="shared" ref="Q133:S133" si="66">SUM(Q127:Q132)</f>
        <v>6</v>
      </c>
      <c r="R133" s="45">
        <f t="shared" si="66"/>
        <v>6</v>
      </c>
      <c r="S133" s="45">
        <f t="shared" si="66"/>
        <v>22</v>
      </c>
      <c r="T133" s="45"/>
      <c r="U133" s="45"/>
      <c r="V133" s="45"/>
      <c r="W133" s="45"/>
      <c r="X133" s="64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6"/>
      <c r="AL133" s="46"/>
    </row>
    <row r="134" spans="1:38" s="197" customFormat="1">
      <c r="A134" s="191">
        <v>17</v>
      </c>
      <c r="B134" s="68" t="s">
        <v>162</v>
      </c>
      <c r="C134" s="69" t="s">
        <v>203</v>
      </c>
      <c r="D134" s="192"/>
      <c r="E134" s="68"/>
      <c r="F134" s="68"/>
      <c r="G134" s="68"/>
      <c r="H134" s="68"/>
      <c r="I134" s="68"/>
      <c r="J134" s="68"/>
      <c r="K134" s="68"/>
      <c r="L134" s="193">
        <f t="shared" ref="L134" si="67">I134</f>
        <v>0</v>
      </c>
      <c r="M134" s="193">
        <f t="shared" ref="M134" si="68">L134/50</f>
        <v>0</v>
      </c>
      <c r="N134" s="68"/>
      <c r="O134" s="194"/>
      <c r="P134" s="68"/>
      <c r="Q134" s="68"/>
      <c r="R134" s="68"/>
      <c r="S134" s="62">
        <f t="shared" si="41"/>
        <v>0</v>
      </c>
      <c r="T134" s="68"/>
      <c r="U134" s="68"/>
      <c r="V134" s="68"/>
      <c r="W134" s="68"/>
      <c r="X134" s="195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196"/>
      <c r="AL134" s="196"/>
    </row>
    <row r="135" spans="1:38">
      <c r="A135" s="55"/>
      <c r="B135" s="38"/>
      <c r="C135" s="58" t="s">
        <v>204</v>
      </c>
      <c r="D135" s="41" t="s">
        <v>411</v>
      </c>
      <c r="E135" s="38">
        <v>81</v>
      </c>
      <c r="F135" s="189">
        <f>Classes!D112+Classes!F112+Classes!H112</f>
        <v>374</v>
      </c>
      <c r="G135" s="189"/>
      <c r="H135" s="189">
        <f>Classes!J112</f>
        <v>8</v>
      </c>
      <c r="I135" s="190">
        <f t="shared" ref="I135:I138" si="69">SUM(F135+H135)</f>
        <v>382</v>
      </c>
      <c r="J135" s="38" t="s">
        <v>417</v>
      </c>
      <c r="K135" s="38">
        <v>56</v>
      </c>
      <c r="L135" s="62">
        <f t="shared" ref="L135:L139" si="70">I135</f>
        <v>382</v>
      </c>
      <c r="M135" s="62">
        <f t="shared" ref="M135:M139" si="71">L135/50</f>
        <v>7.64</v>
      </c>
      <c r="N135" s="38"/>
      <c r="O135" s="60" t="s">
        <v>184</v>
      </c>
      <c r="P135" s="38">
        <v>3</v>
      </c>
      <c r="Q135" s="38">
        <v>2</v>
      </c>
      <c r="R135" s="38">
        <v>1</v>
      </c>
      <c r="S135" s="62">
        <f t="shared" si="41"/>
        <v>6</v>
      </c>
      <c r="T135" s="38"/>
      <c r="U135" s="38"/>
      <c r="V135" s="38"/>
      <c r="W135" s="38"/>
      <c r="X135" s="61"/>
      <c r="Y135" s="38">
        <v>1</v>
      </c>
      <c r="Z135" s="38" t="s">
        <v>423</v>
      </c>
      <c r="AA135" s="38"/>
      <c r="AB135" s="38">
        <v>1</v>
      </c>
      <c r="AC135" s="38"/>
      <c r="AD135" s="38"/>
      <c r="AE135" s="38"/>
      <c r="AF135" s="38"/>
      <c r="AG135" s="38"/>
      <c r="AH135" s="38"/>
      <c r="AI135" s="38"/>
      <c r="AJ135" s="38"/>
      <c r="AK135" s="40"/>
      <c r="AL135" s="40"/>
    </row>
    <row r="136" spans="1:38">
      <c r="A136" s="55"/>
      <c r="B136" s="38"/>
      <c r="C136" s="58" t="s">
        <v>205</v>
      </c>
      <c r="D136" s="41" t="s">
        <v>411</v>
      </c>
      <c r="E136" s="38">
        <v>82</v>
      </c>
      <c r="F136" s="189">
        <f>Classes!D113+Classes!F113+Classes!H113</f>
        <v>246</v>
      </c>
      <c r="G136" s="189"/>
      <c r="H136" s="189">
        <f>Classes!J113</f>
        <v>8</v>
      </c>
      <c r="I136" s="190">
        <f t="shared" si="69"/>
        <v>254</v>
      </c>
      <c r="J136" s="38" t="s">
        <v>417</v>
      </c>
      <c r="K136" s="38">
        <v>59</v>
      </c>
      <c r="L136" s="62">
        <f t="shared" si="70"/>
        <v>254</v>
      </c>
      <c r="M136" s="62">
        <f t="shared" si="71"/>
        <v>5.08</v>
      </c>
      <c r="N136" s="38"/>
      <c r="O136" s="60" t="s">
        <v>184</v>
      </c>
      <c r="P136" s="38">
        <v>2</v>
      </c>
      <c r="Q136" s="38">
        <v>1</v>
      </c>
      <c r="R136" s="38">
        <v>1</v>
      </c>
      <c r="S136" s="62">
        <f t="shared" si="41"/>
        <v>4</v>
      </c>
      <c r="T136" s="38"/>
      <c r="U136" s="38"/>
      <c r="V136" s="38"/>
      <c r="W136" s="38"/>
      <c r="X136" s="61"/>
      <c r="Y136" s="38">
        <v>1</v>
      </c>
      <c r="Z136" s="38" t="s">
        <v>423</v>
      </c>
      <c r="AA136" s="38"/>
      <c r="AB136" s="38">
        <v>1</v>
      </c>
      <c r="AC136" s="38"/>
      <c r="AD136" s="38"/>
      <c r="AE136" s="38"/>
      <c r="AF136" s="38"/>
      <c r="AG136" s="38"/>
      <c r="AH136" s="38"/>
      <c r="AI136" s="38"/>
      <c r="AJ136" s="38"/>
      <c r="AK136" s="40"/>
      <c r="AL136" s="40"/>
    </row>
    <row r="137" spans="1:38">
      <c r="A137" s="55"/>
      <c r="B137" s="38"/>
      <c r="C137" s="58" t="s">
        <v>206</v>
      </c>
      <c r="D137" s="41" t="s">
        <v>411</v>
      </c>
      <c r="E137" s="38">
        <v>83</v>
      </c>
      <c r="F137" s="189">
        <f>Classes!D114+Classes!F114+Classes!H114</f>
        <v>100</v>
      </c>
      <c r="G137" s="189"/>
      <c r="H137" s="189">
        <f>Classes!J114</f>
        <v>5</v>
      </c>
      <c r="I137" s="190">
        <f t="shared" si="69"/>
        <v>105</v>
      </c>
      <c r="J137" s="38" t="s">
        <v>417</v>
      </c>
      <c r="K137" s="38">
        <v>54</v>
      </c>
      <c r="L137" s="62">
        <f t="shared" si="70"/>
        <v>105</v>
      </c>
      <c r="M137" s="62">
        <f t="shared" si="71"/>
        <v>2.1</v>
      </c>
      <c r="N137" s="38"/>
      <c r="O137" s="60" t="s">
        <v>184</v>
      </c>
      <c r="P137" s="38">
        <v>1</v>
      </c>
      <c r="Q137" s="38">
        <v>1</v>
      </c>
      <c r="R137" s="38">
        <v>1</v>
      </c>
      <c r="S137" s="62">
        <f t="shared" si="41"/>
        <v>3</v>
      </c>
      <c r="T137" s="38"/>
      <c r="U137" s="38"/>
      <c r="V137" s="38"/>
      <c r="W137" s="38"/>
      <c r="X137" s="61"/>
      <c r="Y137" s="38">
        <v>1</v>
      </c>
      <c r="Z137" s="38" t="s">
        <v>423</v>
      </c>
      <c r="AA137" s="38"/>
      <c r="AB137" s="38">
        <v>1</v>
      </c>
      <c r="AC137" s="38"/>
      <c r="AD137" s="38"/>
      <c r="AE137" s="38"/>
      <c r="AF137" s="38"/>
      <c r="AG137" s="38"/>
      <c r="AH137" s="38"/>
      <c r="AI137" s="38"/>
      <c r="AJ137" s="38"/>
      <c r="AK137" s="40"/>
      <c r="AL137" s="40"/>
    </row>
    <row r="138" spans="1:38">
      <c r="A138" s="55"/>
      <c r="B138" s="38"/>
      <c r="C138" s="58" t="s">
        <v>207</v>
      </c>
      <c r="D138" s="41" t="s">
        <v>411</v>
      </c>
      <c r="E138" s="38">
        <v>84</v>
      </c>
      <c r="F138" s="189">
        <f>Classes!D115+Classes!F115+Classes!H115</f>
        <v>88</v>
      </c>
      <c r="G138" s="189"/>
      <c r="H138" s="189">
        <f>Classes!J115</f>
        <v>3</v>
      </c>
      <c r="I138" s="190">
        <f t="shared" si="69"/>
        <v>91</v>
      </c>
      <c r="J138" s="38" t="s">
        <v>417</v>
      </c>
      <c r="K138" s="38">
        <v>58</v>
      </c>
      <c r="L138" s="62">
        <f t="shared" si="70"/>
        <v>91</v>
      </c>
      <c r="M138" s="62">
        <f t="shared" si="71"/>
        <v>1.82</v>
      </c>
      <c r="N138" s="38"/>
      <c r="O138" s="60" t="s">
        <v>185</v>
      </c>
      <c r="P138" s="38">
        <v>1</v>
      </c>
      <c r="Q138" s="38">
        <v>1</v>
      </c>
      <c r="R138" s="38">
        <v>1</v>
      </c>
      <c r="S138" s="62">
        <f t="shared" si="41"/>
        <v>3</v>
      </c>
      <c r="T138" s="38"/>
      <c r="U138" s="38"/>
      <c r="V138" s="38"/>
      <c r="W138" s="38"/>
      <c r="X138" s="61"/>
      <c r="Y138" s="38">
        <v>1</v>
      </c>
      <c r="Z138" s="38" t="s">
        <v>423</v>
      </c>
      <c r="AA138" s="38"/>
      <c r="AB138" s="38">
        <v>1</v>
      </c>
      <c r="AC138" s="38"/>
      <c r="AD138" s="38"/>
      <c r="AE138" s="38"/>
      <c r="AF138" s="38"/>
      <c r="AG138" s="38"/>
      <c r="AH138" s="38"/>
      <c r="AI138" s="38"/>
      <c r="AJ138" s="38"/>
      <c r="AK138" s="40"/>
      <c r="AL138" s="40"/>
    </row>
    <row r="139" spans="1:38" s="47" customFormat="1">
      <c r="A139" s="66"/>
      <c r="B139" s="45" t="s">
        <v>182</v>
      </c>
      <c r="C139" s="59"/>
      <c r="D139" s="48"/>
      <c r="E139" s="45"/>
      <c r="F139" s="45">
        <f>SUM(F134:F138)</f>
        <v>808</v>
      </c>
      <c r="G139" s="45"/>
      <c r="H139" s="45">
        <f t="shared" ref="H139" si="72">SUM(H134:H138)</f>
        <v>24</v>
      </c>
      <c r="I139" s="45">
        <f>SUM(I134:I138)</f>
        <v>832</v>
      </c>
      <c r="J139" s="45"/>
      <c r="K139" s="45"/>
      <c r="L139" s="63">
        <f t="shared" si="70"/>
        <v>832</v>
      </c>
      <c r="M139" s="63">
        <f t="shared" si="71"/>
        <v>16.64</v>
      </c>
      <c r="N139" s="45"/>
      <c r="O139" s="45"/>
      <c r="P139" s="45">
        <f>SUM(P135:P138)</f>
        <v>7</v>
      </c>
      <c r="Q139" s="45">
        <f t="shared" ref="Q139:S139" si="73">SUM(Q135:Q138)</f>
        <v>5</v>
      </c>
      <c r="R139" s="45">
        <f t="shared" si="73"/>
        <v>4</v>
      </c>
      <c r="S139" s="45">
        <f t="shared" si="73"/>
        <v>16</v>
      </c>
      <c r="T139" s="45"/>
      <c r="U139" s="45"/>
      <c r="V139" s="45"/>
      <c r="W139" s="45"/>
      <c r="X139" s="64">
        <f t="shared" si="43"/>
        <v>0.8</v>
      </c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6"/>
      <c r="AL139" s="46"/>
    </row>
    <row r="140" spans="1:38" s="197" customFormat="1">
      <c r="A140" s="191">
        <v>18</v>
      </c>
      <c r="B140" s="198" t="s">
        <v>125</v>
      </c>
      <c r="C140" s="71" t="s">
        <v>125</v>
      </c>
      <c r="D140" s="192"/>
      <c r="E140" s="68"/>
      <c r="F140" s="68"/>
      <c r="G140" s="68"/>
      <c r="H140" s="68"/>
      <c r="I140" s="68">
        <f t="shared" si="42"/>
        <v>0</v>
      </c>
      <c r="J140" s="68"/>
      <c r="K140" s="68"/>
      <c r="L140" s="193">
        <f t="shared" si="39"/>
        <v>0</v>
      </c>
      <c r="M140" s="193">
        <f t="shared" si="40"/>
        <v>0</v>
      </c>
      <c r="N140" s="68"/>
      <c r="O140" s="194"/>
      <c r="P140" s="68"/>
      <c r="Q140" s="68"/>
      <c r="R140" s="68"/>
      <c r="S140" s="193"/>
      <c r="T140" s="68"/>
      <c r="U140" s="68"/>
      <c r="V140" s="68"/>
      <c r="W140" s="68"/>
      <c r="X140" s="195" t="e">
        <f t="shared" si="43"/>
        <v>#DIV/0!</v>
      </c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196"/>
      <c r="AL140" s="196"/>
    </row>
    <row r="141" spans="1:38">
      <c r="A141" s="55"/>
      <c r="B141" s="38"/>
      <c r="C141" s="58" t="s">
        <v>126</v>
      </c>
      <c r="D141" s="41" t="s">
        <v>411</v>
      </c>
      <c r="E141" s="38">
        <v>85</v>
      </c>
      <c r="F141" s="189">
        <f>Classes!D117+Classes!F117+Classes!H117</f>
        <v>197</v>
      </c>
      <c r="G141" s="189"/>
      <c r="H141" s="189">
        <f>Classes!J117</f>
        <v>11</v>
      </c>
      <c r="I141" s="49">
        <f t="shared" si="42"/>
        <v>208</v>
      </c>
      <c r="J141" s="38" t="s">
        <v>417</v>
      </c>
      <c r="K141" s="38">
        <v>9</v>
      </c>
      <c r="L141" s="62">
        <f t="shared" si="39"/>
        <v>208</v>
      </c>
      <c r="M141" s="62">
        <f t="shared" si="40"/>
        <v>4.16</v>
      </c>
      <c r="N141" s="38"/>
      <c r="O141" s="60" t="s">
        <v>185</v>
      </c>
      <c r="P141" s="38">
        <v>2</v>
      </c>
      <c r="Q141" s="38">
        <v>1</v>
      </c>
      <c r="R141" s="38">
        <v>1</v>
      </c>
      <c r="S141" s="62">
        <f t="shared" si="41"/>
        <v>4</v>
      </c>
      <c r="T141" s="38"/>
      <c r="U141" s="38"/>
      <c r="V141" s="38"/>
      <c r="W141" s="38"/>
      <c r="X141" s="61">
        <f t="shared" si="43"/>
        <v>0.8</v>
      </c>
      <c r="Y141" s="38">
        <v>1</v>
      </c>
      <c r="Z141" s="38" t="s">
        <v>421</v>
      </c>
      <c r="AA141" s="38"/>
      <c r="AB141" s="38">
        <v>1</v>
      </c>
      <c r="AC141" s="38"/>
      <c r="AD141" s="38"/>
      <c r="AE141" s="38"/>
      <c r="AF141" s="38"/>
      <c r="AG141" s="38"/>
      <c r="AH141" s="38"/>
      <c r="AI141" s="38"/>
      <c r="AJ141" s="38"/>
      <c r="AK141" s="40"/>
      <c r="AL141" s="40"/>
    </row>
    <row r="142" spans="1:38">
      <c r="A142" s="55"/>
      <c r="B142" s="38"/>
      <c r="C142" s="58" t="s">
        <v>127</v>
      </c>
      <c r="D142" s="41" t="s">
        <v>411</v>
      </c>
      <c r="E142" s="38">
        <v>86</v>
      </c>
      <c r="F142" s="189">
        <f>Classes!D118+Classes!F118+Classes!H118</f>
        <v>260</v>
      </c>
      <c r="G142" s="189"/>
      <c r="H142" s="189">
        <f>Classes!J118</f>
        <v>9</v>
      </c>
      <c r="I142" s="49">
        <f t="shared" si="42"/>
        <v>269</v>
      </c>
      <c r="J142" s="38" t="s">
        <v>417</v>
      </c>
      <c r="K142" s="38">
        <v>15</v>
      </c>
      <c r="L142" s="62">
        <f t="shared" si="39"/>
        <v>269</v>
      </c>
      <c r="M142" s="62">
        <f t="shared" si="40"/>
        <v>5.38</v>
      </c>
      <c r="N142" s="38"/>
      <c r="O142" s="60" t="s">
        <v>185</v>
      </c>
      <c r="P142" s="38">
        <v>2</v>
      </c>
      <c r="Q142" s="38">
        <v>1</v>
      </c>
      <c r="R142" s="38">
        <v>1</v>
      </c>
      <c r="S142" s="62">
        <f t="shared" si="41"/>
        <v>4</v>
      </c>
      <c r="T142" s="38"/>
      <c r="U142" s="38"/>
      <c r="V142" s="38"/>
      <c r="W142" s="38"/>
      <c r="X142" s="61">
        <f t="shared" si="43"/>
        <v>1.0346153846153847</v>
      </c>
      <c r="Y142" s="38">
        <v>1</v>
      </c>
      <c r="Z142" s="38" t="s">
        <v>422</v>
      </c>
      <c r="AA142" s="38"/>
      <c r="AB142" s="38">
        <v>1</v>
      </c>
      <c r="AC142" s="38"/>
      <c r="AD142" s="38"/>
      <c r="AE142" s="38"/>
      <c r="AF142" s="38"/>
      <c r="AG142" s="38"/>
      <c r="AH142" s="38"/>
      <c r="AI142" s="38"/>
      <c r="AJ142" s="38"/>
      <c r="AK142" s="40"/>
      <c r="AL142" s="40"/>
    </row>
    <row r="143" spans="1:38">
      <c r="A143" s="55"/>
      <c r="B143" s="38"/>
      <c r="C143" s="58" t="s">
        <v>128</v>
      </c>
      <c r="D143" s="41" t="s">
        <v>411</v>
      </c>
      <c r="E143" s="38">
        <v>87</v>
      </c>
      <c r="F143" s="189">
        <f>Classes!D119+Classes!F119+Classes!H119</f>
        <v>108</v>
      </c>
      <c r="G143" s="189"/>
      <c r="H143" s="189">
        <f>Classes!J119</f>
        <v>5</v>
      </c>
      <c r="I143" s="49">
        <f t="shared" si="42"/>
        <v>113</v>
      </c>
      <c r="J143" s="38" t="s">
        <v>417</v>
      </c>
      <c r="K143" s="38">
        <v>14</v>
      </c>
      <c r="L143" s="62">
        <f t="shared" si="39"/>
        <v>113</v>
      </c>
      <c r="M143" s="62">
        <f t="shared" si="40"/>
        <v>2.2599999999999998</v>
      </c>
      <c r="N143" s="38"/>
      <c r="O143" s="60" t="s">
        <v>183</v>
      </c>
      <c r="P143" s="38">
        <v>1</v>
      </c>
      <c r="Q143" s="38">
        <v>1</v>
      </c>
      <c r="R143" s="38">
        <v>1</v>
      </c>
      <c r="S143" s="62">
        <f t="shared" si="41"/>
        <v>3</v>
      </c>
      <c r="T143" s="38"/>
      <c r="U143" s="38"/>
      <c r="V143" s="38"/>
      <c r="W143" s="38"/>
      <c r="X143" s="61">
        <f t="shared" si="43"/>
        <v>0.57948717948717954</v>
      </c>
      <c r="Y143" s="38">
        <v>1</v>
      </c>
      <c r="Z143" s="38" t="s">
        <v>419</v>
      </c>
      <c r="AA143" s="38"/>
      <c r="AB143" s="38">
        <v>1</v>
      </c>
      <c r="AC143" s="38"/>
      <c r="AD143" s="38"/>
      <c r="AE143" s="38"/>
      <c r="AF143" s="38"/>
      <c r="AG143" s="38"/>
      <c r="AH143" s="38"/>
      <c r="AI143" s="38"/>
      <c r="AJ143" s="38"/>
      <c r="AK143" s="40"/>
      <c r="AL143" s="40"/>
    </row>
    <row r="144" spans="1:38">
      <c r="A144" s="55"/>
      <c r="B144" s="38"/>
      <c r="C144" s="58" t="s">
        <v>129</v>
      </c>
      <c r="D144" s="41" t="s">
        <v>411</v>
      </c>
      <c r="E144" s="38">
        <v>88</v>
      </c>
      <c r="F144" s="189">
        <f>Classes!D120+Classes!F120+Classes!H120</f>
        <v>187</v>
      </c>
      <c r="G144" s="189"/>
      <c r="H144" s="189">
        <f>Classes!J120</f>
        <v>6</v>
      </c>
      <c r="I144" s="49">
        <f t="shared" si="42"/>
        <v>193</v>
      </c>
      <c r="J144" s="38" t="s">
        <v>417</v>
      </c>
      <c r="K144" s="38">
        <v>20</v>
      </c>
      <c r="L144" s="62">
        <f t="shared" si="39"/>
        <v>193</v>
      </c>
      <c r="M144" s="62">
        <f t="shared" si="40"/>
        <v>3.86</v>
      </c>
      <c r="N144" s="38"/>
      <c r="O144" s="60" t="s">
        <v>184</v>
      </c>
      <c r="P144" s="38">
        <v>1</v>
      </c>
      <c r="Q144" s="38">
        <v>1</v>
      </c>
      <c r="R144" s="38">
        <v>1</v>
      </c>
      <c r="S144" s="62">
        <f t="shared" si="41"/>
        <v>3</v>
      </c>
      <c r="T144" s="38"/>
      <c r="U144" s="38"/>
      <c r="V144" s="38"/>
      <c r="W144" s="38"/>
      <c r="X144" s="61">
        <f t="shared" si="43"/>
        <v>0.98974358974358978</v>
      </c>
      <c r="Y144" s="38">
        <v>1</v>
      </c>
      <c r="Z144" s="38" t="s">
        <v>420</v>
      </c>
      <c r="AA144" s="38"/>
      <c r="AB144" s="38">
        <v>1</v>
      </c>
      <c r="AC144" s="38"/>
      <c r="AD144" s="38"/>
      <c r="AE144" s="38"/>
      <c r="AF144" s="38"/>
      <c r="AG144" s="38"/>
      <c r="AH144" s="38"/>
      <c r="AI144" s="38"/>
      <c r="AJ144" s="38"/>
      <c r="AK144" s="40"/>
      <c r="AL144" s="40"/>
    </row>
    <row r="145" spans="1:38" s="47" customFormat="1">
      <c r="A145" s="66"/>
      <c r="B145" s="45" t="s">
        <v>182</v>
      </c>
      <c r="C145" s="59"/>
      <c r="D145" s="48"/>
      <c r="E145" s="45"/>
      <c r="F145" s="45">
        <f>SUM(F140:F144)</f>
        <v>752</v>
      </c>
      <c r="G145" s="45"/>
      <c r="H145" s="45">
        <f t="shared" ref="H145" si="74">SUM(H140:H144)</f>
        <v>31</v>
      </c>
      <c r="I145" s="45">
        <f>SUM(I140:I144)</f>
        <v>783</v>
      </c>
      <c r="J145" s="45"/>
      <c r="K145" s="45"/>
      <c r="L145" s="63">
        <f t="shared" si="39"/>
        <v>783</v>
      </c>
      <c r="M145" s="63">
        <f t="shared" si="40"/>
        <v>15.66</v>
      </c>
      <c r="N145" s="45"/>
      <c r="O145" s="45"/>
      <c r="P145" s="45">
        <f>SUM(P140:P144)</f>
        <v>6</v>
      </c>
      <c r="Q145" s="45">
        <f>SUM(Q140:Q144)</f>
        <v>4</v>
      </c>
      <c r="R145" s="45">
        <f>SUM(R140:R144)</f>
        <v>4</v>
      </c>
      <c r="S145" s="63">
        <f>SUM(S140:S144)</f>
        <v>14</v>
      </c>
      <c r="T145" s="45"/>
      <c r="U145" s="45"/>
      <c r="V145" s="45"/>
      <c r="W145" s="45"/>
      <c r="X145" s="64">
        <f t="shared" si="43"/>
        <v>0.86043956043956049</v>
      </c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6"/>
      <c r="AL145" s="46"/>
    </row>
    <row r="146" spans="1:38" s="197" customFormat="1">
      <c r="A146" s="191">
        <v>19</v>
      </c>
      <c r="B146" s="198" t="s">
        <v>130</v>
      </c>
      <c r="C146" s="71" t="s">
        <v>130</v>
      </c>
      <c r="D146" s="192"/>
      <c r="E146" s="68"/>
      <c r="F146" s="68"/>
      <c r="G146" s="68"/>
      <c r="H146" s="68"/>
      <c r="I146" s="68"/>
      <c r="J146" s="68"/>
      <c r="K146" s="68"/>
      <c r="L146" s="193">
        <f t="shared" si="39"/>
        <v>0</v>
      </c>
      <c r="M146" s="193">
        <f t="shared" si="40"/>
        <v>0</v>
      </c>
      <c r="N146" s="68"/>
      <c r="O146" s="194"/>
      <c r="P146" s="68"/>
      <c r="Q146" s="68"/>
      <c r="R146" s="68"/>
      <c r="S146" s="193">
        <f t="shared" si="41"/>
        <v>0</v>
      </c>
      <c r="T146" s="68"/>
      <c r="U146" s="68"/>
      <c r="V146" s="68"/>
      <c r="W146" s="68"/>
      <c r="X146" s="195" t="e">
        <f t="shared" si="43"/>
        <v>#DIV/0!</v>
      </c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196"/>
      <c r="AL146" s="196"/>
    </row>
    <row r="147" spans="1:38">
      <c r="A147" s="55"/>
      <c r="B147" s="38"/>
      <c r="C147" s="58" t="s">
        <v>131</v>
      </c>
      <c r="D147" s="41" t="s">
        <v>411</v>
      </c>
      <c r="E147" s="38">
        <v>89</v>
      </c>
      <c r="F147" s="189">
        <f>Classes!D122+Classes!F122+Classes!H122</f>
        <v>187</v>
      </c>
      <c r="G147" s="189"/>
      <c r="H147" s="189">
        <f>Classes!J122</f>
        <v>10</v>
      </c>
      <c r="I147" s="49">
        <f t="shared" si="42"/>
        <v>197</v>
      </c>
      <c r="J147" s="38" t="s">
        <v>417</v>
      </c>
      <c r="K147" s="38">
        <v>19</v>
      </c>
      <c r="L147" s="62">
        <f t="shared" si="39"/>
        <v>197</v>
      </c>
      <c r="M147" s="62">
        <f t="shared" si="40"/>
        <v>3.94</v>
      </c>
      <c r="N147" s="38"/>
      <c r="O147" s="60" t="s">
        <v>185</v>
      </c>
      <c r="P147" s="38">
        <v>2</v>
      </c>
      <c r="Q147" s="38">
        <v>1</v>
      </c>
      <c r="R147" s="38">
        <v>1</v>
      </c>
      <c r="S147" s="62">
        <f t="shared" si="41"/>
        <v>4</v>
      </c>
      <c r="T147" s="38"/>
      <c r="U147" s="38"/>
      <c r="V147" s="38"/>
      <c r="W147" s="38"/>
      <c r="X147" s="61">
        <f t="shared" si="43"/>
        <v>0.75769230769230766</v>
      </c>
      <c r="Y147" s="38">
        <v>1</v>
      </c>
      <c r="Z147" s="38" t="s">
        <v>418</v>
      </c>
      <c r="AA147" s="38"/>
      <c r="AB147" s="38">
        <v>1</v>
      </c>
      <c r="AC147" s="38"/>
      <c r="AD147" s="38"/>
      <c r="AE147" s="38"/>
      <c r="AF147" s="38"/>
      <c r="AG147" s="38"/>
      <c r="AH147" s="38"/>
      <c r="AI147" s="38"/>
      <c r="AJ147" s="38"/>
      <c r="AK147" s="40"/>
      <c r="AL147" s="40"/>
    </row>
    <row r="148" spans="1:38">
      <c r="A148" s="55"/>
      <c r="B148" s="38"/>
      <c r="C148" s="58" t="s">
        <v>132</v>
      </c>
      <c r="D148" s="41" t="s">
        <v>411</v>
      </c>
      <c r="E148" s="38">
        <v>90</v>
      </c>
      <c r="F148" s="189">
        <f>Classes!D123+Classes!F123+Classes!H123</f>
        <v>172</v>
      </c>
      <c r="G148" s="189"/>
      <c r="H148" s="189">
        <f>Classes!J123</f>
        <v>5</v>
      </c>
      <c r="I148" s="49">
        <f t="shared" si="42"/>
        <v>177</v>
      </c>
      <c r="J148" s="38" t="s">
        <v>417</v>
      </c>
      <c r="K148" s="38">
        <v>20</v>
      </c>
      <c r="L148" s="62">
        <f t="shared" si="39"/>
        <v>177</v>
      </c>
      <c r="M148" s="62">
        <f t="shared" si="40"/>
        <v>3.54</v>
      </c>
      <c r="N148" s="38"/>
      <c r="O148" s="60" t="s">
        <v>183</v>
      </c>
      <c r="P148" s="38">
        <v>2</v>
      </c>
      <c r="Q148" s="38">
        <v>1</v>
      </c>
      <c r="R148" s="38">
        <v>1</v>
      </c>
      <c r="S148" s="62">
        <f t="shared" si="41"/>
        <v>4</v>
      </c>
      <c r="T148" s="38"/>
      <c r="U148" s="38"/>
      <c r="V148" s="38"/>
      <c r="W148" s="38"/>
      <c r="X148" s="61">
        <f t="shared" si="43"/>
        <v>0.68076923076923079</v>
      </c>
      <c r="Y148" s="38">
        <v>2</v>
      </c>
      <c r="Z148" s="38" t="s">
        <v>419</v>
      </c>
      <c r="AA148" s="38"/>
      <c r="AB148" s="38">
        <v>1</v>
      </c>
      <c r="AC148" s="38"/>
      <c r="AD148" s="38"/>
      <c r="AE148" s="38"/>
      <c r="AF148" s="38"/>
      <c r="AG148" s="38"/>
      <c r="AH148" s="38"/>
      <c r="AI148" s="38"/>
      <c r="AJ148" s="38"/>
      <c r="AK148" s="40"/>
      <c r="AL148" s="40"/>
    </row>
    <row r="149" spans="1:38">
      <c r="A149" s="55"/>
      <c r="B149" s="38"/>
      <c r="C149" s="58" t="s">
        <v>133</v>
      </c>
      <c r="D149" s="41" t="s">
        <v>411</v>
      </c>
      <c r="E149" s="38">
        <v>91</v>
      </c>
      <c r="F149" s="189">
        <f>Classes!D124+Classes!F124+Classes!H124</f>
        <v>177</v>
      </c>
      <c r="G149" s="189"/>
      <c r="H149" s="189">
        <f>Classes!J124</f>
        <v>4</v>
      </c>
      <c r="I149" s="49">
        <f t="shared" si="42"/>
        <v>181</v>
      </c>
      <c r="J149" s="38" t="s">
        <v>417</v>
      </c>
      <c r="K149" s="38">
        <v>23</v>
      </c>
      <c r="L149" s="62">
        <f t="shared" si="39"/>
        <v>181</v>
      </c>
      <c r="M149" s="62">
        <f t="shared" si="40"/>
        <v>3.62</v>
      </c>
      <c r="N149" s="38"/>
      <c r="O149" s="60" t="s">
        <v>183</v>
      </c>
      <c r="P149" s="38">
        <v>2</v>
      </c>
      <c r="Q149" s="38">
        <v>1</v>
      </c>
      <c r="R149" s="38">
        <v>1</v>
      </c>
      <c r="S149" s="62">
        <f t="shared" si="41"/>
        <v>4</v>
      </c>
      <c r="T149" s="38"/>
      <c r="U149" s="38"/>
      <c r="V149" s="38"/>
      <c r="W149" s="38"/>
      <c r="X149" s="61">
        <f t="shared" si="43"/>
        <v>0.69615384615384612</v>
      </c>
      <c r="Y149" s="38">
        <v>2</v>
      </c>
      <c r="Z149" s="38" t="s">
        <v>419</v>
      </c>
      <c r="AA149" s="38"/>
      <c r="AB149" s="38">
        <v>1</v>
      </c>
      <c r="AC149" s="38"/>
      <c r="AD149" s="38"/>
      <c r="AE149" s="38"/>
      <c r="AF149" s="38"/>
      <c r="AG149" s="38"/>
      <c r="AH149" s="38"/>
      <c r="AI149" s="38"/>
      <c r="AJ149" s="38"/>
      <c r="AK149" s="40"/>
      <c r="AL149" s="40"/>
    </row>
    <row r="150" spans="1:38" s="47" customFormat="1">
      <c r="A150" s="66"/>
      <c r="B150" s="45" t="s">
        <v>182</v>
      </c>
      <c r="C150" s="59"/>
      <c r="D150" s="48"/>
      <c r="E150" s="45"/>
      <c r="F150" s="45">
        <f>SUM(F146:F149)</f>
        <v>536</v>
      </c>
      <c r="G150" s="45"/>
      <c r="H150" s="45">
        <f t="shared" ref="H150" si="75">SUM(H146:H149)</f>
        <v>19</v>
      </c>
      <c r="I150" s="45">
        <f>SUM(I146:I149)</f>
        <v>555</v>
      </c>
      <c r="J150" s="45"/>
      <c r="K150" s="45"/>
      <c r="L150" s="63">
        <f t="shared" si="39"/>
        <v>555</v>
      </c>
      <c r="M150" s="63">
        <f t="shared" si="40"/>
        <v>11.1</v>
      </c>
      <c r="N150" s="45"/>
      <c r="O150" s="45"/>
      <c r="P150" s="45">
        <f>SUM(P146:P149)</f>
        <v>6</v>
      </c>
      <c r="Q150" s="45">
        <f>SUM(Q146:Q149)</f>
        <v>3</v>
      </c>
      <c r="R150" s="45">
        <f>SUM(R146:R149)</f>
        <v>3</v>
      </c>
      <c r="S150" s="63">
        <f>SUM(S146:S149)</f>
        <v>12</v>
      </c>
      <c r="T150" s="45"/>
      <c r="U150" s="45"/>
      <c r="V150" s="45"/>
      <c r="W150" s="45"/>
      <c r="X150" s="64">
        <f t="shared" si="43"/>
        <v>0.71153846153846156</v>
      </c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6"/>
      <c r="AL150" s="46"/>
    </row>
    <row r="151" spans="1:38" s="197" customFormat="1">
      <c r="A151" s="191">
        <v>20</v>
      </c>
      <c r="B151" s="198" t="s">
        <v>134</v>
      </c>
      <c r="C151" s="71" t="s">
        <v>134</v>
      </c>
      <c r="D151" s="192"/>
      <c r="E151" s="68"/>
      <c r="F151" s="68"/>
      <c r="G151" s="68"/>
      <c r="H151" s="68"/>
      <c r="I151" s="68"/>
      <c r="J151" s="68"/>
      <c r="K151" s="68"/>
      <c r="L151" s="193">
        <f t="shared" si="39"/>
        <v>0</v>
      </c>
      <c r="M151" s="193">
        <f t="shared" si="40"/>
        <v>0</v>
      </c>
      <c r="N151" s="68"/>
      <c r="O151" s="194"/>
      <c r="P151" s="68"/>
      <c r="Q151" s="68"/>
      <c r="R151" s="68"/>
      <c r="S151" s="193">
        <f t="shared" si="41"/>
        <v>0</v>
      </c>
      <c r="T151" s="68"/>
      <c r="U151" s="68"/>
      <c r="V151" s="68"/>
      <c r="W151" s="68"/>
      <c r="X151" s="195" t="e">
        <f t="shared" si="43"/>
        <v>#DIV/0!</v>
      </c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196"/>
      <c r="AL151" s="196"/>
    </row>
    <row r="152" spans="1:38">
      <c r="A152" s="55"/>
      <c r="B152" s="38"/>
      <c r="C152" s="58" t="s">
        <v>426</v>
      </c>
      <c r="D152" s="41" t="s">
        <v>411</v>
      </c>
      <c r="E152" s="38">
        <v>92</v>
      </c>
      <c r="F152" s="189">
        <f>Classes!D126+Classes!F126+Classes!H126</f>
        <v>314</v>
      </c>
      <c r="G152" s="189"/>
      <c r="H152" s="189">
        <f>Classes!J126</f>
        <v>11</v>
      </c>
      <c r="I152" s="49">
        <f t="shared" si="42"/>
        <v>325</v>
      </c>
      <c r="J152" s="38" t="s">
        <v>417</v>
      </c>
      <c r="K152" s="38">
        <v>23</v>
      </c>
      <c r="L152" s="62">
        <f t="shared" si="39"/>
        <v>325</v>
      </c>
      <c r="M152" s="62">
        <f t="shared" si="40"/>
        <v>6.5</v>
      </c>
      <c r="N152" s="38"/>
      <c r="O152" s="60" t="s">
        <v>185</v>
      </c>
      <c r="P152" s="38">
        <v>3</v>
      </c>
      <c r="Q152" s="38">
        <v>1</v>
      </c>
      <c r="R152" s="38">
        <v>1</v>
      </c>
      <c r="S152" s="62">
        <f t="shared" si="41"/>
        <v>5</v>
      </c>
      <c r="T152" s="38"/>
      <c r="U152" s="38"/>
      <c r="V152" s="38"/>
      <c r="W152" s="38"/>
      <c r="X152" s="61">
        <f t="shared" si="43"/>
        <v>1</v>
      </c>
      <c r="Y152" s="38">
        <v>1</v>
      </c>
      <c r="Z152" s="38" t="s">
        <v>421</v>
      </c>
      <c r="AA152" s="38"/>
      <c r="AB152" s="38">
        <v>1</v>
      </c>
      <c r="AC152" s="38"/>
      <c r="AD152" s="38"/>
      <c r="AE152" s="38"/>
      <c r="AF152" s="38"/>
      <c r="AG152" s="38"/>
      <c r="AH152" s="38"/>
      <c r="AI152" s="38"/>
      <c r="AJ152" s="38"/>
      <c r="AK152" s="40"/>
      <c r="AL152" s="40"/>
    </row>
    <row r="153" spans="1:38">
      <c r="A153" s="55"/>
      <c r="B153" s="38"/>
      <c r="C153" s="58" t="s">
        <v>208</v>
      </c>
      <c r="D153" s="41" t="s">
        <v>411</v>
      </c>
      <c r="E153" s="38">
        <v>93</v>
      </c>
      <c r="F153" s="189">
        <f>Classes!D127+Classes!F127+Classes!H127</f>
        <v>250</v>
      </c>
      <c r="G153" s="189"/>
      <c r="H153" s="189">
        <f>Classes!J127</f>
        <v>8</v>
      </c>
      <c r="I153" s="49">
        <f t="shared" si="42"/>
        <v>258</v>
      </c>
      <c r="J153" s="38" t="s">
        <v>417</v>
      </c>
      <c r="K153" s="38">
        <v>29</v>
      </c>
      <c r="L153" s="62">
        <f t="shared" si="39"/>
        <v>258</v>
      </c>
      <c r="M153" s="62">
        <f t="shared" si="40"/>
        <v>5.16</v>
      </c>
      <c r="N153" s="38"/>
      <c r="O153" s="60" t="s">
        <v>185</v>
      </c>
      <c r="P153" s="38">
        <v>2</v>
      </c>
      <c r="Q153" s="38">
        <v>1</v>
      </c>
      <c r="R153" s="38">
        <v>1</v>
      </c>
      <c r="S153" s="62">
        <f t="shared" si="41"/>
        <v>4</v>
      </c>
      <c r="T153" s="38"/>
      <c r="U153" s="38"/>
      <c r="V153" s="38"/>
      <c r="W153" s="38"/>
      <c r="X153" s="61">
        <f t="shared" si="43"/>
        <v>0.99230769230769234</v>
      </c>
      <c r="Y153" s="38">
        <v>3</v>
      </c>
      <c r="Z153" s="38" t="s">
        <v>419</v>
      </c>
      <c r="AA153" s="38"/>
      <c r="AB153" s="38">
        <v>2</v>
      </c>
      <c r="AC153" s="38"/>
      <c r="AD153" s="38"/>
      <c r="AE153" s="38"/>
      <c r="AF153" s="38"/>
      <c r="AG153" s="38"/>
      <c r="AH153" s="38"/>
      <c r="AI153" s="38"/>
      <c r="AJ153" s="38"/>
      <c r="AK153" s="40"/>
      <c r="AL153" s="40"/>
    </row>
    <row r="154" spans="1:38">
      <c r="A154" s="55"/>
      <c r="B154" s="38"/>
      <c r="C154" s="58" t="s">
        <v>135</v>
      </c>
      <c r="D154" s="41" t="s">
        <v>411</v>
      </c>
      <c r="E154" s="38">
        <v>94</v>
      </c>
      <c r="F154" s="189">
        <f>Classes!D128+Classes!F128+Classes!H128</f>
        <v>262</v>
      </c>
      <c r="G154" s="189"/>
      <c r="H154" s="189">
        <f>Classes!J128</f>
        <v>7</v>
      </c>
      <c r="I154" s="49">
        <f t="shared" si="42"/>
        <v>269</v>
      </c>
      <c r="J154" s="38" t="s">
        <v>417</v>
      </c>
      <c r="K154" s="38">
        <v>28</v>
      </c>
      <c r="L154" s="62">
        <f t="shared" si="39"/>
        <v>269</v>
      </c>
      <c r="M154" s="62">
        <f t="shared" si="40"/>
        <v>5.38</v>
      </c>
      <c r="N154" s="38"/>
      <c r="O154" s="60" t="s">
        <v>185</v>
      </c>
      <c r="P154" s="38">
        <v>2</v>
      </c>
      <c r="Q154" s="38">
        <v>1</v>
      </c>
      <c r="R154" s="38">
        <v>1</v>
      </c>
      <c r="S154" s="62">
        <f t="shared" si="41"/>
        <v>4</v>
      </c>
      <c r="T154" s="38"/>
      <c r="U154" s="38"/>
      <c r="V154" s="38"/>
      <c r="W154" s="38"/>
      <c r="X154" s="61">
        <f t="shared" si="43"/>
        <v>1.0346153846153847</v>
      </c>
      <c r="Y154" s="38">
        <v>1</v>
      </c>
      <c r="Z154" s="38" t="s">
        <v>421</v>
      </c>
      <c r="AA154" s="38"/>
      <c r="AB154" s="38">
        <v>1</v>
      </c>
      <c r="AC154" s="38"/>
      <c r="AD154" s="38"/>
      <c r="AE154" s="38"/>
      <c r="AF154" s="38"/>
      <c r="AG154" s="38"/>
      <c r="AH154" s="38"/>
      <c r="AI154" s="38"/>
      <c r="AJ154" s="38"/>
      <c r="AK154" s="40"/>
      <c r="AL154" s="40"/>
    </row>
    <row r="155" spans="1:38">
      <c r="A155" s="55"/>
      <c r="B155" s="38"/>
      <c r="C155" s="58" t="s">
        <v>136</v>
      </c>
      <c r="D155" s="41" t="s">
        <v>411</v>
      </c>
      <c r="E155" s="38">
        <v>95</v>
      </c>
      <c r="F155" s="189">
        <f>Classes!D129+Classes!F129+Classes!H129</f>
        <v>208</v>
      </c>
      <c r="G155" s="189"/>
      <c r="H155" s="189">
        <f>Classes!J129</f>
        <v>5</v>
      </c>
      <c r="I155" s="49">
        <f t="shared" si="42"/>
        <v>213</v>
      </c>
      <c r="J155" s="38" t="s">
        <v>417</v>
      </c>
      <c r="K155" s="38">
        <v>27</v>
      </c>
      <c r="L155" s="62">
        <f t="shared" si="39"/>
        <v>213</v>
      </c>
      <c r="M155" s="62">
        <f t="shared" si="40"/>
        <v>4.26</v>
      </c>
      <c r="N155" s="38"/>
      <c r="O155" s="60" t="s">
        <v>185</v>
      </c>
      <c r="P155" s="38">
        <v>1</v>
      </c>
      <c r="Q155" s="38">
        <v>1</v>
      </c>
      <c r="R155" s="38">
        <v>1</v>
      </c>
      <c r="S155" s="62">
        <f t="shared" si="41"/>
        <v>3</v>
      </c>
      <c r="T155" s="38"/>
      <c r="U155" s="38"/>
      <c r="V155" s="38"/>
      <c r="W155" s="38"/>
      <c r="X155" s="61">
        <f t="shared" si="43"/>
        <v>1.0923076923076922</v>
      </c>
      <c r="Y155" s="38">
        <v>1</v>
      </c>
      <c r="Z155" s="38" t="s">
        <v>420</v>
      </c>
      <c r="AA155" s="38"/>
      <c r="AB155" s="38">
        <v>1</v>
      </c>
      <c r="AC155" s="38"/>
      <c r="AD155" s="38"/>
      <c r="AE155" s="38"/>
      <c r="AF155" s="38"/>
      <c r="AG155" s="38"/>
      <c r="AH155" s="38"/>
      <c r="AI155" s="38"/>
      <c r="AJ155" s="38"/>
      <c r="AK155" s="40"/>
      <c r="AL155" s="40"/>
    </row>
    <row r="156" spans="1:38" s="47" customFormat="1">
      <c r="A156" s="66"/>
      <c r="B156" s="45" t="s">
        <v>182</v>
      </c>
      <c r="C156" s="59"/>
      <c r="D156" s="48"/>
      <c r="E156" s="45"/>
      <c r="F156" s="45">
        <f>SUM(F151:F155)</f>
        <v>1034</v>
      </c>
      <c r="G156" s="45"/>
      <c r="H156" s="45">
        <f t="shared" ref="H156" si="76">SUM(H151:H155)</f>
        <v>31</v>
      </c>
      <c r="I156" s="45">
        <f>SUM(I151:I155)</f>
        <v>1065</v>
      </c>
      <c r="J156" s="45"/>
      <c r="K156" s="45"/>
      <c r="L156" s="63">
        <f t="shared" si="39"/>
        <v>1065</v>
      </c>
      <c r="M156" s="63">
        <f t="shared" si="40"/>
        <v>21.3</v>
      </c>
      <c r="N156" s="45"/>
      <c r="O156" s="67"/>
      <c r="P156" s="45">
        <f>SUM(P152:P155)</f>
        <v>8</v>
      </c>
      <c r="Q156" s="45">
        <f t="shared" ref="Q156:S156" si="77">SUM(Q152:Q155)</f>
        <v>4</v>
      </c>
      <c r="R156" s="45">
        <f t="shared" si="77"/>
        <v>4</v>
      </c>
      <c r="S156" s="45">
        <f t="shared" si="77"/>
        <v>16</v>
      </c>
      <c r="T156" s="45"/>
      <c r="U156" s="45"/>
      <c r="V156" s="45"/>
      <c r="W156" s="45"/>
      <c r="X156" s="64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6"/>
      <c r="AL156" s="46"/>
    </row>
    <row r="157" spans="1:38" s="197" customFormat="1">
      <c r="A157" s="191">
        <v>21</v>
      </c>
      <c r="B157" s="70" t="s">
        <v>209</v>
      </c>
      <c r="C157" s="71" t="s">
        <v>209</v>
      </c>
      <c r="D157" s="192"/>
      <c r="E157" s="68"/>
      <c r="F157" s="68"/>
      <c r="G157" s="68"/>
      <c r="H157" s="68"/>
      <c r="I157" s="68"/>
      <c r="J157" s="68"/>
      <c r="K157" s="68"/>
      <c r="L157" s="193">
        <f t="shared" ref="L157" si="78">I157</f>
        <v>0</v>
      </c>
      <c r="M157" s="193">
        <f t="shared" ref="M157" si="79">L157/50</f>
        <v>0</v>
      </c>
      <c r="N157" s="68"/>
      <c r="O157" s="194"/>
      <c r="P157" s="68"/>
      <c r="Q157" s="68"/>
      <c r="R157" s="68"/>
      <c r="S157" s="193">
        <f t="shared" si="41"/>
        <v>0</v>
      </c>
      <c r="T157" s="68"/>
      <c r="U157" s="68"/>
      <c r="V157" s="68"/>
      <c r="W157" s="68"/>
      <c r="X157" s="195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196"/>
      <c r="AL157" s="196"/>
    </row>
    <row r="158" spans="1:38">
      <c r="A158" s="55"/>
      <c r="B158" s="38"/>
      <c r="C158" s="58" t="s">
        <v>210</v>
      </c>
      <c r="D158" s="41" t="s">
        <v>411</v>
      </c>
      <c r="E158" s="38">
        <v>96</v>
      </c>
      <c r="F158" s="189">
        <f>Classes!D131+Classes!F131+Classes!H131</f>
        <v>487</v>
      </c>
      <c r="G158" s="189"/>
      <c r="H158" s="189">
        <f>Classes!J131</f>
        <v>15</v>
      </c>
      <c r="I158" s="49">
        <f t="shared" si="42"/>
        <v>502</v>
      </c>
      <c r="J158" s="38" t="s">
        <v>417</v>
      </c>
      <c r="K158" s="38">
        <v>23</v>
      </c>
      <c r="L158" s="62">
        <f t="shared" ref="L158:L163" si="80">I158</f>
        <v>502</v>
      </c>
      <c r="M158" s="62">
        <f t="shared" ref="M158:M163" si="81">L158/50</f>
        <v>10.039999999999999</v>
      </c>
      <c r="N158" s="38"/>
      <c r="O158" s="60" t="s">
        <v>184</v>
      </c>
      <c r="P158" s="38">
        <v>4</v>
      </c>
      <c r="Q158" s="38">
        <v>2</v>
      </c>
      <c r="R158" s="38">
        <v>1</v>
      </c>
      <c r="S158" s="62">
        <f t="shared" si="41"/>
        <v>7</v>
      </c>
      <c r="T158" s="38"/>
      <c r="U158" s="38"/>
      <c r="V158" s="38"/>
      <c r="W158" s="38"/>
      <c r="X158" s="61"/>
      <c r="Y158" s="38">
        <v>1</v>
      </c>
      <c r="Z158" s="38" t="s">
        <v>418</v>
      </c>
      <c r="AA158" s="38"/>
      <c r="AB158" s="38">
        <v>1</v>
      </c>
      <c r="AC158" s="38"/>
      <c r="AD158" s="38"/>
      <c r="AE158" s="38"/>
      <c r="AF158" s="38"/>
      <c r="AG158" s="38"/>
      <c r="AH158" s="38"/>
      <c r="AI158" s="38"/>
      <c r="AJ158" s="38"/>
      <c r="AK158" s="40"/>
      <c r="AL158" s="40"/>
    </row>
    <row r="159" spans="1:38">
      <c r="A159" s="55"/>
      <c r="B159" s="38"/>
      <c r="C159" s="58" t="s">
        <v>211</v>
      </c>
      <c r="D159" s="41" t="s">
        <v>411</v>
      </c>
      <c r="E159" s="38">
        <v>97</v>
      </c>
      <c r="F159" s="189">
        <f>Classes!D132+Classes!F132+Classes!H132</f>
        <v>195</v>
      </c>
      <c r="G159" s="189"/>
      <c r="H159" s="189">
        <f>Classes!J132</f>
        <v>4</v>
      </c>
      <c r="I159" s="49">
        <f t="shared" si="42"/>
        <v>199</v>
      </c>
      <c r="J159" s="38" t="s">
        <v>417</v>
      </c>
      <c r="K159" s="38">
        <v>28</v>
      </c>
      <c r="L159" s="62">
        <f t="shared" si="80"/>
        <v>199</v>
      </c>
      <c r="M159" s="62">
        <f t="shared" si="81"/>
        <v>3.98</v>
      </c>
      <c r="N159" s="38"/>
      <c r="O159" s="60" t="s">
        <v>184</v>
      </c>
      <c r="P159" s="38">
        <v>2</v>
      </c>
      <c r="Q159" s="38">
        <v>1</v>
      </c>
      <c r="R159" s="38">
        <v>1</v>
      </c>
      <c r="S159" s="62">
        <f t="shared" si="41"/>
        <v>4</v>
      </c>
      <c r="T159" s="38"/>
      <c r="U159" s="38"/>
      <c r="V159" s="38"/>
      <c r="W159" s="38"/>
      <c r="X159" s="61"/>
      <c r="Y159" s="38">
        <v>1</v>
      </c>
      <c r="Z159" s="38" t="s">
        <v>418</v>
      </c>
      <c r="AA159" s="38"/>
      <c r="AB159" s="38">
        <v>1</v>
      </c>
      <c r="AC159" s="38"/>
      <c r="AD159" s="38"/>
      <c r="AE159" s="38"/>
      <c r="AF159" s="38"/>
      <c r="AG159" s="38"/>
      <c r="AH159" s="38"/>
      <c r="AI159" s="38"/>
      <c r="AJ159" s="38"/>
      <c r="AK159" s="40"/>
      <c r="AL159" s="40"/>
    </row>
    <row r="160" spans="1:38">
      <c r="A160" s="55"/>
      <c r="B160" s="38"/>
      <c r="C160" s="58" t="s">
        <v>212</v>
      </c>
      <c r="D160" s="41" t="s">
        <v>411</v>
      </c>
      <c r="E160" s="38">
        <v>98</v>
      </c>
      <c r="F160" s="189">
        <f>Classes!D133+Classes!F133+Classes!H133</f>
        <v>127</v>
      </c>
      <c r="G160" s="189"/>
      <c r="H160" s="189">
        <f>Classes!J133</f>
        <v>6</v>
      </c>
      <c r="I160" s="49">
        <f t="shared" si="42"/>
        <v>133</v>
      </c>
      <c r="J160" s="38" t="s">
        <v>417</v>
      </c>
      <c r="K160" s="38">
        <v>33</v>
      </c>
      <c r="L160" s="62">
        <f t="shared" si="80"/>
        <v>133</v>
      </c>
      <c r="M160" s="62">
        <f t="shared" si="81"/>
        <v>2.66</v>
      </c>
      <c r="N160" s="38"/>
      <c r="O160" s="60" t="s">
        <v>184</v>
      </c>
      <c r="P160" s="38">
        <v>1</v>
      </c>
      <c r="Q160" s="38">
        <v>1</v>
      </c>
      <c r="R160" s="38">
        <v>1</v>
      </c>
      <c r="S160" s="62">
        <f t="shared" si="41"/>
        <v>3</v>
      </c>
      <c r="T160" s="38"/>
      <c r="U160" s="38"/>
      <c r="V160" s="38"/>
      <c r="W160" s="38"/>
      <c r="X160" s="61"/>
      <c r="Y160" s="38">
        <v>1</v>
      </c>
      <c r="Z160" s="38" t="s">
        <v>418</v>
      </c>
      <c r="AA160" s="38"/>
      <c r="AB160" s="38">
        <v>1</v>
      </c>
      <c r="AC160" s="38"/>
      <c r="AD160" s="38"/>
      <c r="AE160" s="38"/>
      <c r="AF160" s="38"/>
      <c r="AG160" s="38"/>
      <c r="AH160" s="38"/>
      <c r="AI160" s="38"/>
      <c r="AJ160" s="38"/>
      <c r="AK160" s="40"/>
      <c r="AL160" s="40"/>
    </row>
    <row r="161" spans="1:38">
      <c r="A161" s="55"/>
      <c r="B161" s="38"/>
      <c r="C161" s="58" t="s">
        <v>213</v>
      </c>
      <c r="D161" s="41" t="s">
        <v>411</v>
      </c>
      <c r="E161" s="38">
        <v>99</v>
      </c>
      <c r="F161" s="189">
        <f>Classes!D134+Classes!F134+Classes!H134</f>
        <v>180</v>
      </c>
      <c r="G161" s="189"/>
      <c r="H161" s="189">
        <f>Classes!J134</f>
        <v>4</v>
      </c>
      <c r="I161" s="49">
        <f t="shared" si="42"/>
        <v>184</v>
      </c>
      <c r="J161" s="38" t="s">
        <v>417</v>
      </c>
      <c r="K161" s="38">
        <v>28</v>
      </c>
      <c r="L161" s="62">
        <f t="shared" si="80"/>
        <v>184</v>
      </c>
      <c r="M161" s="62">
        <f t="shared" si="81"/>
        <v>3.68</v>
      </c>
      <c r="N161" s="38"/>
      <c r="O161" s="60" t="s">
        <v>184</v>
      </c>
      <c r="P161" s="38">
        <v>1</v>
      </c>
      <c r="Q161" s="38">
        <v>1</v>
      </c>
      <c r="R161" s="38">
        <v>1</v>
      </c>
      <c r="S161" s="62">
        <f t="shared" si="41"/>
        <v>3</v>
      </c>
      <c r="T161" s="38"/>
      <c r="U161" s="38"/>
      <c r="V161" s="38"/>
      <c r="W161" s="38"/>
      <c r="X161" s="61"/>
      <c r="Y161" s="38">
        <v>1</v>
      </c>
      <c r="Z161" s="38" t="s">
        <v>418</v>
      </c>
      <c r="AA161" s="38"/>
      <c r="AB161" s="38">
        <v>1</v>
      </c>
      <c r="AC161" s="38"/>
      <c r="AD161" s="38"/>
      <c r="AE161" s="38"/>
      <c r="AF161" s="38"/>
      <c r="AG161" s="38"/>
      <c r="AH161" s="38"/>
      <c r="AI161" s="38"/>
      <c r="AJ161" s="38"/>
      <c r="AK161" s="40"/>
      <c r="AL161" s="40"/>
    </row>
    <row r="162" spans="1:38">
      <c r="A162" s="55"/>
      <c r="B162" s="38"/>
      <c r="C162" s="58" t="s">
        <v>154</v>
      </c>
      <c r="D162" s="41" t="s">
        <v>411</v>
      </c>
      <c r="E162" s="38">
        <v>100</v>
      </c>
      <c r="F162" s="189">
        <f>Classes!D135+Classes!F135+Classes!H135</f>
        <v>184</v>
      </c>
      <c r="G162" s="189"/>
      <c r="H162" s="189">
        <f>Classes!J135</f>
        <v>7</v>
      </c>
      <c r="I162" s="49">
        <f t="shared" si="42"/>
        <v>191</v>
      </c>
      <c r="J162" s="38" t="s">
        <v>417</v>
      </c>
      <c r="K162" s="38">
        <v>14</v>
      </c>
      <c r="L162" s="62">
        <f t="shared" si="80"/>
        <v>191</v>
      </c>
      <c r="M162" s="62">
        <f t="shared" si="81"/>
        <v>3.82</v>
      </c>
      <c r="N162" s="38"/>
      <c r="O162" s="60" t="s">
        <v>185</v>
      </c>
      <c r="P162" s="38">
        <v>1</v>
      </c>
      <c r="Q162" s="38">
        <v>1</v>
      </c>
      <c r="R162" s="38">
        <v>1</v>
      </c>
      <c r="S162" s="62">
        <f t="shared" si="41"/>
        <v>3</v>
      </c>
      <c r="T162" s="38"/>
      <c r="U162" s="38"/>
      <c r="V162" s="38"/>
      <c r="W162" s="38"/>
      <c r="X162" s="61"/>
      <c r="Y162" s="38">
        <v>1</v>
      </c>
      <c r="Z162" s="38" t="s">
        <v>421</v>
      </c>
      <c r="AA162" s="38"/>
      <c r="AB162" s="38">
        <v>1</v>
      </c>
      <c r="AC162" s="38"/>
      <c r="AD162" s="38"/>
      <c r="AE162" s="38"/>
      <c r="AF162" s="38"/>
      <c r="AG162" s="38"/>
      <c r="AH162" s="38"/>
      <c r="AI162" s="38"/>
      <c r="AJ162" s="38"/>
      <c r="AK162" s="40"/>
      <c r="AL162" s="40"/>
    </row>
    <row r="163" spans="1:38" s="47" customFormat="1">
      <c r="A163" s="66"/>
      <c r="B163" s="45" t="s">
        <v>182</v>
      </c>
      <c r="C163" s="59"/>
      <c r="D163" s="48"/>
      <c r="E163" s="45"/>
      <c r="F163" s="45">
        <f>SUM(F157:F162)</f>
        <v>1173</v>
      </c>
      <c r="G163" s="45"/>
      <c r="H163" s="45">
        <f t="shared" ref="H163" si="82">SUM(H157:H162)</f>
        <v>36</v>
      </c>
      <c r="I163" s="45">
        <f>SUM(I157:I162)</f>
        <v>1209</v>
      </c>
      <c r="J163" s="45"/>
      <c r="K163" s="45"/>
      <c r="L163" s="63">
        <f t="shared" si="80"/>
        <v>1209</v>
      </c>
      <c r="M163" s="63">
        <f t="shared" si="81"/>
        <v>24.18</v>
      </c>
      <c r="N163" s="45"/>
      <c r="O163" s="45"/>
      <c r="P163" s="45">
        <f>SUM(P151:P155)</f>
        <v>8</v>
      </c>
      <c r="Q163" s="45">
        <f>SUM(Q151:Q155)</f>
        <v>4</v>
      </c>
      <c r="R163" s="45">
        <f>SUM(R151:R155)</f>
        <v>4</v>
      </c>
      <c r="S163" s="63">
        <f>SUM(S151:S155)</f>
        <v>16</v>
      </c>
      <c r="T163" s="45"/>
      <c r="U163" s="45"/>
      <c r="V163" s="45"/>
      <c r="W163" s="45"/>
      <c r="X163" s="64">
        <f t="shared" si="43"/>
        <v>1.1625000000000001</v>
      </c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6"/>
      <c r="AL163" s="46"/>
    </row>
    <row r="164" spans="1:38" s="197" customFormat="1">
      <c r="A164" s="191">
        <v>22</v>
      </c>
      <c r="B164" s="198" t="s">
        <v>137</v>
      </c>
      <c r="C164" s="71" t="s">
        <v>137</v>
      </c>
      <c r="D164" s="192"/>
      <c r="E164" s="68"/>
      <c r="F164" s="68"/>
      <c r="G164" s="68"/>
      <c r="H164" s="68"/>
      <c r="I164" s="68"/>
      <c r="J164" s="68"/>
      <c r="K164" s="68"/>
      <c r="L164" s="193">
        <f t="shared" si="39"/>
        <v>0</v>
      </c>
      <c r="M164" s="193">
        <f t="shared" si="40"/>
        <v>0</v>
      </c>
      <c r="N164" s="68"/>
      <c r="O164" s="194"/>
      <c r="P164" s="68"/>
      <c r="Q164" s="68"/>
      <c r="R164" s="68"/>
      <c r="S164" s="193">
        <f t="shared" si="41"/>
        <v>0</v>
      </c>
      <c r="T164" s="68"/>
      <c r="U164" s="68"/>
      <c r="V164" s="68"/>
      <c r="W164" s="68"/>
      <c r="X164" s="195" t="e">
        <f t="shared" si="43"/>
        <v>#DIV/0!</v>
      </c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196"/>
      <c r="AL164" s="196"/>
    </row>
    <row r="165" spans="1:38">
      <c r="A165" s="55"/>
      <c r="B165" s="38"/>
      <c r="C165" s="58" t="s">
        <v>138</v>
      </c>
      <c r="D165" s="41" t="s">
        <v>411</v>
      </c>
      <c r="E165" s="38">
        <v>101</v>
      </c>
      <c r="F165" s="189">
        <f>Classes!D137+Classes!F137+Classes!H137</f>
        <v>226</v>
      </c>
      <c r="G165" s="189"/>
      <c r="H165" s="189">
        <f>Classes!J137</f>
        <v>5</v>
      </c>
      <c r="I165" s="49">
        <f t="shared" si="42"/>
        <v>231</v>
      </c>
      <c r="J165" s="38" t="s">
        <v>417</v>
      </c>
      <c r="K165" s="38">
        <v>40</v>
      </c>
      <c r="L165" s="62">
        <f t="shared" si="39"/>
        <v>231</v>
      </c>
      <c r="M165" s="62">
        <f t="shared" si="40"/>
        <v>4.62</v>
      </c>
      <c r="N165" s="38"/>
      <c r="O165" s="60" t="s">
        <v>183</v>
      </c>
      <c r="P165" s="38">
        <v>2</v>
      </c>
      <c r="Q165" s="38">
        <v>1</v>
      </c>
      <c r="R165" s="38">
        <v>1</v>
      </c>
      <c r="S165" s="62">
        <f t="shared" si="41"/>
        <v>4</v>
      </c>
      <c r="T165" s="38"/>
      <c r="U165" s="38"/>
      <c r="V165" s="38"/>
      <c r="W165" s="38"/>
      <c r="X165" s="61">
        <f t="shared" si="43"/>
        <v>0.88846153846153841</v>
      </c>
      <c r="Y165" s="38">
        <v>3</v>
      </c>
      <c r="Z165" s="38" t="s">
        <v>419</v>
      </c>
      <c r="AA165" s="38"/>
      <c r="AB165" s="38">
        <v>2</v>
      </c>
      <c r="AC165" s="38"/>
      <c r="AD165" s="38"/>
      <c r="AE165" s="38"/>
      <c r="AF165" s="38"/>
      <c r="AG165" s="38"/>
      <c r="AH165" s="38"/>
      <c r="AI165" s="38"/>
      <c r="AJ165" s="38"/>
      <c r="AK165" s="40"/>
      <c r="AL165" s="40"/>
    </row>
    <row r="166" spans="1:38">
      <c r="A166" s="55"/>
      <c r="B166" s="38"/>
      <c r="C166" s="58" t="s">
        <v>139</v>
      </c>
      <c r="D166" s="41" t="s">
        <v>411</v>
      </c>
      <c r="E166" s="38">
        <v>102</v>
      </c>
      <c r="F166" s="189">
        <f>Classes!D138+Classes!F138+Classes!H138</f>
        <v>173</v>
      </c>
      <c r="G166" s="189"/>
      <c r="H166" s="189">
        <f>Classes!J138</f>
        <v>3</v>
      </c>
      <c r="I166" s="49">
        <f t="shared" si="42"/>
        <v>176</v>
      </c>
      <c r="J166" s="38" t="s">
        <v>417</v>
      </c>
      <c r="K166" s="38">
        <v>45</v>
      </c>
      <c r="L166" s="62">
        <f t="shared" si="39"/>
        <v>176</v>
      </c>
      <c r="M166" s="62">
        <f t="shared" si="40"/>
        <v>3.52</v>
      </c>
      <c r="N166" s="38"/>
      <c r="O166" s="60" t="s">
        <v>183</v>
      </c>
      <c r="P166" s="38">
        <v>1</v>
      </c>
      <c r="Q166" s="38">
        <v>1</v>
      </c>
      <c r="R166" s="38">
        <v>1</v>
      </c>
      <c r="S166" s="62">
        <f t="shared" si="41"/>
        <v>3</v>
      </c>
      <c r="T166" s="38"/>
      <c r="U166" s="38"/>
      <c r="V166" s="38"/>
      <c r="W166" s="38"/>
      <c r="X166" s="61">
        <f t="shared" si="43"/>
        <v>0.90256410256410258</v>
      </c>
      <c r="Y166" s="38">
        <v>2</v>
      </c>
      <c r="Z166" s="38" t="s">
        <v>419</v>
      </c>
      <c r="AA166" s="38"/>
      <c r="AB166" s="38">
        <v>1</v>
      </c>
      <c r="AC166" s="38"/>
      <c r="AD166" s="38"/>
      <c r="AE166" s="38"/>
      <c r="AF166" s="38"/>
      <c r="AG166" s="38"/>
      <c r="AH166" s="38"/>
      <c r="AI166" s="38"/>
      <c r="AJ166" s="38"/>
      <c r="AK166" s="40"/>
      <c r="AL166" s="40"/>
    </row>
    <row r="167" spans="1:38">
      <c r="A167" s="55"/>
      <c r="B167" s="38"/>
      <c r="C167" s="58" t="s">
        <v>140</v>
      </c>
      <c r="D167" s="41" t="s">
        <v>411</v>
      </c>
      <c r="E167" s="38">
        <v>103</v>
      </c>
      <c r="F167" s="189">
        <f>Classes!D139+Classes!F139+Classes!H139</f>
        <v>219</v>
      </c>
      <c r="G167" s="189"/>
      <c r="H167" s="189">
        <f>Classes!J139</f>
        <v>4</v>
      </c>
      <c r="I167" s="49">
        <f t="shared" si="42"/>
        <v>223</v>
      </c>
      <c r="J167" s="38" t="s">
        <v>417</v>
      </c>
      <c r="K167" s="38">
        <v>47</v>
      </c>
      <c r="L167" s="62">
        <f t="shared" si="39"/>
        <v>223</v>
      </c>
      <c r="M167" s="62">
        <f t="shared" si="40"/>
        <v>4.46</v>
      </c>
      <c r="N167" s="38"/>
      <c r="O167" s="60" t="s">
        <v>183</v>
      </c>
      <c r="P167" s="38">
        <v>2</v>
      </c>
      <c r="Q167" s="38">
        <v>1</v>
      </c>
      <c r="R167" s="38">
        <v>1</v>
      </c>
      <c r="S167" s="62">
        <f t="shared" si="41"/>
        <v>4</v>
      </c>
      <c r="T167" s="38"/>
      <c r="U167" s="38"/>
      <c r="V167" s="38"/>
      <c r="W167" s="38"/>
      <c r="X167" s="61">
        <f t="shared" si="43"/>
        <v>0.85769230769230764</v>
      </c>
      <c r="Y167" s="38">
        <v>2</v>
      </c>
      <c r="Z167" s="38" t="s">
        <v>419</v>
      </c>
      <c r="AA167" s="38"/>
      <c r="AB167" s="38">
        <v>1</v>
      </c>
      <c r="AC167" s="38"/>
      <c r="AD167" s="38"/>
      <c r="AE167" s="38"/>
      <c r="AF167" s="38"/>
      <c r="AG167" s="38"/>
      <c r="AH167" s="38"/>
      <c r="AI167" s="38"/>
      <c r="AJ167" s="38"/>
      <c r="AK167" s="40"/>
      <c r="AL167" s="40"/>
    </row>
    <row r="168" spans="1:38">
      <c r="A168" s="55"/>
      <c r="B168" s="38"/>
      <c r="C168" s="58" t="s">
        <v>141</v>
      </c>
      <c r="D168" s="41" t="s">
        <v>411</v>
      </c>
      <c r="E168" s="38">
        <v>104</v>
      </c>
      <c r="F168" s="189">
        <f>Classes!D140+Classes!F140+Classes!H140</f>
        <v>215</v>
      </c>
      <c r="G168" s="189"/>
      <c r="H168" s="189">
        <f>Classes!J140</f>
        <v>6</v>
      </c>
      <c r="I168" s="49">
        <f t="shared" si="42"/>
        <v>221</v>
      </c>
      <c r="J168" s="38" t="s">
        <v>417</v>
      </c>
      <c r="K168" s="38">
        <v>45</v>
      </c>
      <c r="L168" s="62">
        <f t="shared" si="39"/>
        <v>221</v>
      </c>
      <c r="M168" s="62">
        <f t="shared" si="40"/>
        <v>4.42</v>
      </c>
      <c r="N168" s="38"/>
      <c r="O168" s="60" t="s">
        <v>183</v>
      </c>
      <c r="P168" s="38">
        <v>2</v>
      </c>
      <c r="Q168" s="38">
        <v>1</v>
      </c>
      <c r="R168" s="38">
        <v>1</v>
      </c>
      <c r="S168" s="62">
        <f t="shared" si="41"/>
        <v>4</v>
      </c>
      <c r="T168" s="38"/>
      <c r="U168" s="38"/>
      <c r="V168" s="38"/>
      <c r="W168" s="38"/>
      <c r="X168" s="61">
        <f t="shared" si="43"/>
        <v>0.85</v>
      </c>
      <c r="Y168" s="38">
        <v>2</v>
      </c>
      <c r="Z168" s="38" t="s">
        <v>419</v>
      </c>
      <c r="AA168" s="38"/>
      <c r="AB168" s="38">
        <v>1</v>
      </c>
      <c r="AC168" s="38"/>
      <c r="AD168" s="38"/>
      <c r="AE168" s="38"/>
      <c r="AF168" s="38"/>
      <c r="AG168" s="38"/>
      <c r="AH168" s="38"/>
      <c r="AI168" s="38"/>
      <c r="AJ168" s="38"/>
      <c r="AK168" s="40"/>
      <c r="AL168" s="40"/>
    </row>
    <row r="169" spans="1:38" s="47" customFormat="1">
      <c r="A169" s="66"/>
      <c r="B169" s="45" t="s">
        <v>182</v>
      </c>
      <c r="C169" s="59"/>
      <c r="D169" s="48"/>
      <c r="E169" s="45"/>
      <c r="F169" s="45">
        <f>SUM(F164:F168)</f>
        <v>833</v>
      </c>
      <c r="G169" s="45"/>
      <c r="H169" s="45">
        <f t="shared" ref="H169" si="83">SUM(H164:H168)</f>
        <v>18</v>
      </c>
      <c r="I169" s="45">
        <f>SUM(I164:I168)</f>
        <v>851</v>
      </c>
      <c r="J169" s="45"/>
      <c r="K169" s="45"/>
      <c r="L169" s="63">
        <f t="shared" si="39"/>
        <v>851</v>
      </c>
      <c r="M169" s="63">
        <f t="shared" si="40"/>
        <v>17.02</v>
      </c>
      <c r="N169" s="45"/>
      <c r="O169" s="67"/>
      <c r="P169" s="45">
        <f>SUM(P165:P168)</f>
        <v>7</v>
      </c>
      <c r="Q169" s="45">
        <f t="shared" ref="Q169:S169" si="84">SUM(Q165:Q168)</f>
        <v>4</v>
      </c>
      <c r="R169" s="45">
        <f t="shared" si="84"/>
        <v>4</v>
      </c>
      <c r="S169" s="45">
        <f t="shared" si="84"/>
        <v>15</v>
      </c>
      <c r="T169" s="45"/>
      <c r="U169" s="45"/>
      <c r="V169" s="45"/>
      <c r="W169" s="45"/>
      <c r="X169" s="64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6"/>
      <c r="AL169" s="46"/>
    </row>
    <row r="170" spans="1:38" s="197" customFormat="1">
      <c r="A170" s="191">
        <v>23</v>
      </c>
      <c r="B170" s="198" t="s">
        <v>163</v>
      </c>
      <c r="C170" s="71" t="s">
        <v>163</v>
      </c>
      <c r="D170" s="192"/>
      <c r="E170" s="68"/>
      <c r="F170" s="68"/>
      <c r="G170" s="68"/>
      <c r="H170" s="68"/>
      <c r="I170" s="68"/>
      <c r="J170" s="68"/>
      <c r="K170" s="68"/>
      <c r="L170" s="193">
        <f t="shared" ref="L170" si="85">I170</f>
        <v>0</v>
      </c>
      <c r="M170" s="193">
        <f t="shared" ref="M170" si="86">L170/50</f>
        <v>0</v>
      </c>
      <c r="N170" s="68"/>
      <c r="O170" s="194"/>
      <c r="P170" s="68"/>
      <c r="Q170" s="68"/>
      <c r="R170" s="68"/>
      <c r="S170" s="193">
        <f t="shared" si="41"/>
        <v>0</v>
      </c>
      <c r="T170" s="68"/>
      <c r="U170" s="68"/>
      <c r="V170" s="68"/>
      <c r="W170" s="68"/>
      <c r="X170" s="195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196"/>
      <c r="AL170" s="196"/>
    </row>
    <row r="171" spans="1:38">
      <c r="A171" s="55"/>
      <c r="B171" s="38"/>
      <c r="C171" s="58" t="s">
        <v>164</v>
      </c>
      <c r="D171" s="41" t="s">
        <v>411</v>
      </c>
      <c r="E171" s="38">
        <v>105</v>
      </c>
      <c r="F171" s="189">
        <f>Classes!D142+Classes!F142+Classes!H142</f>
        <v>371</v>
      </c>
      <c r="G171" s="189"/>
      <c r="H171" s="189">
        <f>Classes!J142</f>
        <v>12</v>
      </c>
      <c r="I171" s="49">
        <f t="shared" si="42"/>
        <v>383</v>
      </c>
      <c r="J171" s="38" t="s">
        <v>417</v>
      </c>
      <c r="K171" s="38">
        <v>27</v>
      </c>
      <c r="L171" s="62">
        <f t="shared" ref="L171:L174" si="87">I171</f>
        <v>383</v>
      </c>
      <c r="M171" s="62">
        <f t="shared" ref="M171:M174" si="88">L171/50</f>
        <v>7.66</v>
      </c>
      <c r="N171" s="38"/>
      <c r="O171" s="60" t="s">
        <v>184</v>
      </c>
      <c r="P171" s="38">
        <v>3</v>
      </c>
      <c r="Q171" s="38">
        <v>2</v>
      </c>
      <c r="R171" s="38">
        <v>1</v>
      </c>
      <c r="S171" s="62">
        <f t="shared" si="41"/>
        <v>6</v>
      </c>
      <c r="T171" s="38"/>
      <c r="U171" s="38"/>
      <c r="V171" s="38"/>
      <c r="W171" s="38"/>
      <c r="X171" s="61"/>
      <c r="Y171" s="38">
        <v>1</v>
      </c>
      <c r="Z171" s="38" t="s">
        <v>420</v>
      </c>
      <c r="AA171" s="38"/>
      <c r="AB171" s="38">
        <v>1</v>
      </c>
      <c r="AC171" s="38"/>
      <c r="AD171" s="38"/>
      <c r="AE171" s="38"/>
      <c r="AF171" s="38"/>
      <c r="AG171" s="38"/>
      <c r="AH171" s="38"/>
      <c r="AI171" s="38"/>
      <c r="AJ171" s="38"/>
      <c r="AK171" s="40"/>
      <c r="AL171" s="40"/>
    </row>
    <row r="172" spans="1:38">
      <c r="A172" s="55"/>
      <c r="B172" s="38"/>
      <c r="C172" s="58" t="s">
        <v>165</v>
      </c>
      <c r="D172" s="41" t="s">
        <v>411</v>
      </c>
      <c r="E172" s="38">
        <v>106</v>
      </c>
      <c r="F172" s="189">
        <f>Classes!D143+Classes!F143+Classes!H143</f>
        <v>220</v>
      </c>
      <c r="G172" s="189"/>
      <c r="H172" s="189">
        <f>Classes!J143</f>
        <v>8</v>
      </c>
      <c r="I172" s="49">
        <f t="shared" si="42"/>
        <v>228</v>
      </c>
      <c r="J172" s="38" t="s">
        <v>417</v>
      </c>
      <c r="K172" s="38">
        <v>24</v>
      </c>
      <c r="L172" s="62">
        <f t="shared" si="87"/>
        <v>228</v>
      </c>
      <c r="M172" s="62">
        <f t="shared" si="88"/>
        <v>4.5599999999999996</v>
      </c>
      <c r="N172" s="38"/>
      <c r="O172" s="60" t="s">
        <v>183</v>
      </c>
      <c r="P172" s="38">
        <v>2</v>
      </c>
      <c r="Q172" s="38">
        <v>1</v>
      </c>
      <c r="R172" s="38">
        <v>1</v>
      </c>
      <c r="S172" s="62">
        <f t="shared" si="41"/>
        <v>4</v>
      </c>
      <c r="T172" s="38"/>
      <c r="U172" s="38"/>
      <c r="V172" s="38"/>
      <c r="W172" s="38"/>
      <c r="X172" s="61"/>
      <c r="Y172" s="38">
        <v>3</v>
      </c>
      <c r="Z172" s="38" t="s">
        <v>419</v>
      </c>
      <c r="AA172" s="38"/>
      <c r="AB172" s="38">
        <v>2</v>
      </c>
      <c r="AC172" s="38"/>
      <c r="AD172" s="38"/>
      <c r="AE172" s="38"/>
      <c r="AF172" s="38"/>
      <c r="AG172" s="38"/>
      <c r="AH172" s="38"/>
      <c r="AI172" s="38"/>
      <c r="AJ172" s="38"/>
      <c r="AK172" s="40"/>
      <c r="AL172" s="40"/>
    </row>
    <row r="173" spans="1:38">
      <c r="A173" s="55"/>
      <c r="B173" s="38"/>
      <c r="C173" s="58" t="s">
        <v>166</v>
      </c>
      <c r="D173" s="41" t="s">
        <v>411</v>
      </c>
      <c r="E173" s="38">
        <v>107</v>
      </c>
      <c r="F173" s="189">
        <f>Classes!D144+Classes!F144+Classes!H144</f>
        <v>248</v>
      </c>
      <c r="G173" s="189"/>
      <c r="H173" s="189">
        <f>Classes!J144</f>
        <v>5</v>
      </c>
      <c r="I173" s="49">
        <f t="shared" si="42"/>
        <v>253</v>
      </c>
      <c r="J173" s="38" t="s">
        <v>417</v>
      </c>
      <c r="K173" s="38">
        <v>23</v>
      </c>
      <c r="L173" s="62">
        <f t="shared" si="87"/>
        <v>253</v>
      </c>
      <c r="M173" s="62">
        <f t="shared" si="88"/>
        <v>5.0599999999999996</v>
      </c>
      <c r="N173" s="38"/>
      <c r="O173" s="60" t="s">
        <v>183</v>
      </c>
      <c r="P173" s="38">
        <v>1</v>
      </c>
      <c r="Q173" s="38">
        <v>1</v>
      </c>
      <c r="R173" s="38">
        <v>1</v>
      </c>
      <c r="S173" s="62">
        <f t="shared" si="41"/>
        <v>3</v>
      </c>
      <c r="T173" s="38"/>
      <c r="U173" s="38"/>
      <c r="V173" s="38"/>
      <c r="W173" s="38"/>
      <c r="X173" s="61"/>
      <c r="Y173" s="38">
        <v>3</v>
      </c>
      <c r="Z173" s="38" t="s">
        <v>419</v>
      </c>
      <c r="AA173" s="38"/>
      <c r="AB173" s="38">
        <v>2</v>
      </c>
      <c r="AC173" s="38"/>
      <c r="AD173" s="38"/>
      <c r="AE173" s="38"/>
      <c r="AF173" s="38"/>
      <c r="AG173" s="38"/>
      <c r="AH173" s="38"/>
      <c r="AI173" s="38"/>
      <c r="AJ173" s="38"/>
      <c r="AK173" s="40"/>
      <c r="AL173" s="40"/>
    </row>
    <row r="174" spans="1:38" s="47" customFormat="1">
      <c r="A174" s="66"/>
      <c r="B174" s="45" t="s">
        <v>182</v>
      </c>
      <c r="C174" s="59"/>
      <c r="D174" s="48"/>
      <c r="E174" s="45"/>
      <c r="F174" s="45">
        <f>SUM(F170:F173)</f>
        <v>839</v>
      </c>
      <c r="G174" s="45"/>
      <c r="H174" s="45">
        <f t="shared" ref="H174" si="89">SUM(H170:H173)</f>
        <v>25</v>
      </c>
      <c r="I174" s="45">
        <f>SUM(I170:I173)</f>
        <v>864</v>
      </c>
      <c r="J174" s="45"/>
      <c r="K174" s="45"/>
      <c r="L174" s="63">
        <f t="shared" si="87"/>
        <v>864</v>
      </c>
      <c r="M174" s="63">
        <f t="shared" si="88"/>
        <v>17.28</v>
      </c>
      <c r="N174" s="45"/>
      <c r="O174" s="67"/>
      <c r="P174" s="45">
        <f>SUM(P171:P173)</f>
        <v>6</v>
      </c>
      <c r="Q174" s="45">
        <f t="shared" ref="Q174:S174" si="90">SUM(Q171:Q173)</f>
        <v>4</v>
      </c>
      <c r="R174" s="45">
        <f t="shared" si="90"/>
        <v>3</v>
      </c>
      <c r="S174" s="45">
        <f t="shared" si="90"/>
        <v>13</v>
      </c>
      <c r="T174" s="45"/>
      <c r="U174" s="45"/>
      <c r="V174" s="45"/>
      <c r="W174" s="45"/>
      <c r="X174" s="64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6"/>
      <c r="AL174" s="46"/>
    </row>
    <row r="175" spans="1:38" s="197" customFormat="1">
      <c r="A175" s="191">
        <v>24</v>
      </c>
      <c r="B175" s="198" t="s">
        <v>167</v>
      </c>
      <c r="C175" s="71" t="s">
        <v>167</v>
      </c>
      <c r="D175" s="192"/>
      <c r="E175" s="68"/>
      <c r="F175" s="68"/>
      <c r="G175" s="68"/>
      <c r="H175" s="68"/>
      <c r="I175" s="68"/>
      <c r="J175" s="68"/>
      <c r="K175" s="68"/>
      <c r="L175" s="193">
        <f t="shared" ref="L175" si="91">I175</f>
        <v>0</v>
      </c>
      <c r="M175" s="193">
        <f t="shared" ref="M175" si="92">L175/50</f>
        <v>0</v>
      </c>
      <c r="N175" s="68"/>
      <c r="O175" s="194"/>
      <c r="P175" s="68"/>
      <c r="Q175" s="68"/>
      <c r="R175" s="68"/>
      <c r="S175" s="193">
        <f t="shared" si="41"/>
        <v>0</v>
      </c>
      <c r="T175" s="68"/>
      <c r="U175" s="68"/>
      <c r="V175" s="68"/>
      <c r="W175" s="68"/>
      <c r="X175" s="195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196"/>
      <c r="AL175" s="196"/>
    </row>
    <row r="176" spans="1:38">
      <c r="A176" s="55"/>
      <c r="B176" s="38"/>
      <c r="C176" s="58" t="s">
        <v>168</v>
      </c>
      <c r="D176" s="41" t="s">
        <v>411</v>
      </c>
      <c r="E176" s="38">
        <v>108</v>
      </c>
      <c r="F176" s="189">
        <f>Classes!D146+Classes!F146+Classes!H146</f>
        <v>205</v>
      </c>
      <c r="G176" s="189"/>
      <c r="H176" s="189">
        <f>Classes!J146</f>
        <v>8</v>
      </c>
      <c r="I176" s="49">
        <f t="shared" si="42"/>
        <v>213</v>
      </c>
      <c r="J176" s="38" t="s">
        <v>417</v>
      </c>
      <c r="K176" s="38">
        <v>54</v>
      </c>
      <c r="L176" s="62">
        <f t="shared" ref="L176:L181" si="93">I176</f>
        <v>213</v>
      </c>
      <c r="M176" s="62">
        <f t="shared" ref="M176:M181" si="94">L176/50</f>
        <v>4.26</v>
      </c>
      <c r="N176" s="38"/>
      <c r="O176" s="60" t="s">
        <v>184</v>
      </c>
      <c r="P176" s="38">
        <v>1</v>
      </c>
      <c r="Q176" s="38">
        <v>1</v>
      </c>
      <c r="R176" s="38">
        <v>1</v>
      </c>
      <c r="S176" s="62">
        <f t="shared" si="41"/>
        <v>3</v>
      </c>
      <c r="T176" s="38"/>
      <c r="U176" s="38"/>
      <c r="V176" s="38"/>
      <c r="W176" s="38"/>
      <c r="X176" s="61"/>
      <c r="Y176" s="38">
        <v>1</v>
      </c>
      <c r="Z176" s="38" t="s">
        <v>418</v>
      </c>
      <c r="AA176" s="38"/>
      <c r="AB176" s="38">
        <v>1</v>
      </c>
      <c r="AC176" s="38"/>
      <c r="AD176" s="38"/>
      <c r="AE176" s="38"/>
      <c r="AF176" s="38"/>
      <c r="AG176" s="38"/>
      <c r="AH176" s="38"/>
      <c r="AI176" s="38"/>
      <c r="AJ176" s="38"/>
      <c r="AK176" s="40"/>
      <c r="AL176" s="40"/>
    </row>
    <row r="177" spans="1:38">
      <c r="A177" s="55"/>
      <c r="B177" s="38"/>
      <c r="C177" s="58" t="s">
        <v>169</v>
      </c>
      <c r="D177" s="41" t="s">
        <v>411</v>
      </c>
      <c r="E177" s="38">
        <v>109</v>
      </c>
      <c r="F177" s="189">
        <f>Classes!D147+Classes!F147+Classes!H147</f>
        <v>141</v>
      </c>
      <c r="G177" s="189"/>
      <c r="H177" s="189">
        <f>Classes!J147</f>
        <v>8</v>
      </c>
      <c r="I177" s="49">
        <f t="shared" si="42"/>
        <v>149</v>
      </c>
      <c r="J177" s="38" t="s">
        <v>417</v>
      </c>
      <c r="K177" s="38">
        <v>45</v>
      </c>
      <c r="L177" s="62">
        <f t="shared" si="93"/>
        <v>149</v>
      </c>
      <c r="M177" s="62">
        <f t="shared" si="94"/>
        <v>2.98</v>
      </c>
      <c r="N177" s="38"/>
      <c r="O177" s="60" t="s">
        <v>184</v>
      </c>
      <c r="P177" s="38">
        <v>1</v>
      </c>
      <c r="Q177" s="38">
        <v>1</v>
      </c>
      <c r="R177" s="38">
        <v>1</v>
      </c>
      <c r="S177" s="62">
        <f t="shared" si="41"/>
        <v>3</v>
      </c>
      <c r="T177" s="38"/>
      <c r="U177" s="38"/>
      <c r="V177" s="38"/>
      <c r="W177" s="38"/>
      <c r="X177" s="61"/>
      <c r="Y177" s="38">
        <v>1</v>
      </c>
      <c r="Z177" s="38" t="s">
        <v>418</v>
      </c>
      <c r="AA177" s="38"/>
      <c r="AB177" s="38">
        <v>1</v>
      </c>
      <c r="AC177" s="38"/>
      <c r="AD177" s="38"/>
      <c r="AE177" s="38"/>
      <c r="AF177" s="38"/>
      <c r="AG177" s="38"/>
      <c r="AH177" s="38"/>
      <c r="AI177" s="38"/>
      <c r="AJ177" s="38"/>
      <c r="AK177" s="40"/>
      <c r="AL177" s="40"/>
    </row>
    <row r="178" spans="1:38">
      <c r="A178" s="55"/>
      <c r="B178" s="38"/>
      <c r="C178" s="58" t="s">
        <v>170</v>
      </c>
      <c r="D178" s="41" t="s">
        <v>411</v>
      </c>
      <c r="E178" s="38">
        <v>110</v>
      </c>
      <c r="F178" s="189">
        <f>Classes!D148+Classes!F148+Classes!H148</f>
        <v>325</v>
      </c>
      <c r="G178" s="189"/>
      <c r="H178" s="189">
        <f>Classes!J148</f>
        <v>8</v>
      </c>
      <c r="I178" s="49">
        <f t="shared" si="42"/>
        <v>333</v>
      </c>
      <c r="J178" s="38" t="s">
        <v>417</v>
      </c>
      <c r="K178" s="38">
        <v>58</v>
      </c>
      <c r="L178" s="62">
        <f t="shared" si="93"/>
        <v>333</v>
      </c>
      <c r="M178" s="62">
        <f t="shared" si="94"/>
        <v>6.66</v>
      </c>
      <c r="N178" s="38"/>
      <c r="O178" s="60" t="s">
        <v>183</v>
      </c>
      <c r="P178" s="38">
        <v>2</v>
      </c>
      <c r="Q178" s="38">
        <v>1</v>
      </c>
      <c r="R178" s="38">
        <v>1</v>
      </c>
      <c r="S178" s="62">
        <f t="shared" si="41"/>
        <v>4</v>
      </c>
      <c r="T178" s="38"/>
      <c r="U178" s="38"/>
      <c r="V178" s="38"/>
      <c r="W178" s="38"/>
      <c r="X178" s="61"/>
      <c r="Y178" s="38">
        <v>4</v>
      </c>
      <c r="Z178" s="38" t="s">
        <v>419</v>
      </c>
      <c r="AA178" s="38"/>
      <c r="AB178" s="38">
        <v>1</v>
      </c>
      <c r="AC178" s="38"/>
      <c r="AD178" s="38"/>
      <c r="AE178" s="38"/>
      <c r="AF178" s="38"/>
      <c r="AG178" s="38"/>
      <c r="AH178" s="38"/>
      <c r="AI178" s="38"/>
      <c r="AJ178" s="38"/>
      <c r="AK178" s="40"/>
      <c r="AL178" s="40"/>
    </row>
    <row r="179" spans="1:38">
      <c r="A179" s="55"/>
      <c r="B179" s="38"/>
      <c r="C179" s="58" t="s">
        <v>171</v>
      </c>
      <c r="D179" s="41" t="s">
        <v>411</v>
      </c>
      <c r="E179" s="38">
        <v>111</v>
      </c>
      <c r="F179" s="189">
        <f>Classes!D149+Classes!F149+Classes!H149</f>
        <v>191</v>
      </c>
      <c r="G179" s="189"/>
      <c r="H179" s="189">
        <f>Classes!J149</f>
        <v>6</v>
      </c>
      <c r="I179" s="49">
        <f t="shared" si="42"/>
        <v>197</v>
      </c>
      <c r="J179" s="38" t="s">
        <v>417</v>
      </c>
      <c r="K179" s="38">
        <v>52</v>
      </c>
      <c r="L179" s="62">
        <f t="shared" si="93"/>
        <v>197</v>
      </c>
      <c r="M179" s="62">
        <f t="shared" si="94"/>
        <v>3.94</v>
      </c>
      <c r="N179" s="38"/>
      <c r="O179" s="60" t="s">
        <v>183</v>
      </c>
      <c r="P179" s="38">
        <v>1</v>
      </c>
      <c r="Q179" s="38">
        <v>1</v>
      </c>
      <c r="R179" s="38">
        <v>1</v>
      </c>
      <c r="S179" s="62">
        <f t="shared" si="41"/>
        <v>3</v>
      </c>
      <c r="T179" s="38"/>
      <c r="U179" s="38"/>
      <c r="V179" s="38"/>
      <c r="W179" s="38"/>
      <c r="X179" s="61"/>
      <c r="Y179" s="38">
        <v>2</v>
      </c>
      <c r="Z179" s="38" t="s">
        <v>419</v>
      </c>
      <c r="AA179" s="38"/>
      <c r="AB179" s="38">
        <v>1</v>
      </c>
      <c r="AC179" s="38"/>
      <c r="AD179" s="38"/>
      <c r="AE179" s="38"/>
      <c r="AF179" s="38"/>
      <c r="AG179" s="38"/>
      <c r="AH179" s="38"/>
      <c r="AI179" s="38"/>
      <c r="AJ179" s="38"/>
      <c r="AK179" s="40"/>
      <c r="AL179" s="40"/>
    </row>
    <row r="180" spans="1:38">
      <c r="A180" s="55"/>
      <c r="B180" s="38"/>
      <c r="C180" s="58" t="s">
        <v>172</v>
      </c>
      <c r="D180" s="41" t="s">
        <v>411</v>
      </c>
      <c r="E180" s="38">
        <v>112</v>
      </c>
      <c r="F180" s="189">
        <f>Classes!D150+Classes!F150+Classes!H150</f>
        <v>153</v>
      </c>
      <c r="G180" s="189"/>
      <c r="H180" s="189">
        <f>Classes!J150</f>
        <v>4</v>
      </c>
      <c r="I180" s="49">
        <f t="shared" si="42"/>
        <v>157</v>
      </c>
      <c r="J180" s="38" t="s">
        <v>417</v>
      </c>
      <c r="K180" s="38">
        <v>49</v>
      </c>
      <c r="L180" s="62">
        <f t="shared" si="93"/>
        <v>157</v>
      </c>
      <c r="M180" s="62">
        <f t="shared" si="94"/>
        <v>3.14</v>
      </c>
      <c r="N180" s="38"/>
      <c r="O180" s="60" t="s">
        <v>183</v>
      </c>
      <c r="P180" s="38">
        <v>1</v>
      </c>
      <c r="Q180" s="38">
        <v>1</v>
      </c>
      <c r="R180" s="38">
        <v>1</v>
      </c>
      <c r="S180" s="62">
        <f t="shared" si="41"/>
        <v>3</v>
      </c>
      <c r="T180" s="38"/>
      <c r="U180" s="38"/>
      <c r="V180" s="38"/>
      <c r="W180" s="38"/>
      <c r="X180" s="61"/>
      <c r="Y180" s="38">
        <v>2</v>
      </c>
      <c r="Z180" s="38" t="s">
        <v>419</v>
      </c>
      <c r="AA180" s="38"/>
      <c r="AB180" s="38">
        <v>1</v>
      </c>
      <c r="AC180" s="38"/>
      <c r="AD180" s="38"/>
      <c r="AE180" s="38"/>
      <c r="AF180" s="38"/>
      <c r="AG180" s="38"/>
      <c r="AH180" s="38"/>
      <c r="AI180" s="38"/>
      <c r="AJ180" s="38"/>
      <c r="AK180" s="40"/>
      <c r="AL180" s="40"/>
    </row>
    <row r="181" spans="1:38" s="47" customFormat="1">
      <c r="A181" s="66"/>
      <c r="B181" s="45" t="s">
        <v>182</v>
      </c>
      <c r="C181" s="59"/>
      <c r="D181" s="48"/>
      <c r="E181" s="45"/>
      <c r="F181" s="45">
        <f>SUM(F175:F180)</f>
        <v>1015</v>
      </c>
      <c r="G181" s="45"/>
      <c r="H181" s="45">
        <f t="shared" ref="H181" si="95">SUM(H175:H180)</f>
        <v>34</v>
      </c>
      <c r="I181" s="45">
        <f>SUM(I175:I180)</f>
        <v>1049</v>
      </c>
      <c r="J181" s="45"/>
      <c r="K181" s="45"/>
      <c r="L181" s="63">
        <f t="shared" si="93"/>
        <v>1049</v>
      </c>
      <c r="M181" s="63">
        <f t="shared" si="94"/>
        <v>20.98</v>
      </c>
      <c r="N181" s="45"/>
      <c r="O181" s="67"/>
      <c r="P181" s="45">
        <f>SUM(P176:P180)</f>
        <v>6</v>
      </c>
      <c r="Q181" s="45">
        <f t="shared" ref="Q181:S181" si="96">SUM(Q176:Q180)</f>
        <v>5</v>
      </c>
      <c r="R181" s="45">
        <f t="shared" si="96"/>
        <v>5</v>
      </c>
      <c r="S181" s="45">
        <f t="shared" si="96"/>
        <v>16</v>
      </c>
      <c r="T181" s="45"/>
      <c r="U181" s="45"/>
      <c r="V181" s="45"/>
      <c r="W181" s="45"/>
      <c r="X181" s="64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6"/>
      <c r="AL181" s="46"/>
    </row>
    <row r="182" spans="1:38" s="197" customFormat="1">
      <c r="A182" s="191">
        <v>25</v>
      </c>
      <c r="B182" s="198" t="s">
        <v>173</v>
      </c>
      <c r="C182" s="71" t="s">
        <v>173</v>
      </c>
      <c r="D182" s="192"/>
      <c r="E182" s="68"/>
      <c r="F182" s="68"/>
      <c r="G182" s="68"/>
      <c r="H182" s="68"/>
      <c r="I182" s="68"/>
      <c r="J182" s="68"/>
      <c r="K182" s="68"/>
      <c r="L182" s="193">
        <f t="shared" ref="L182" si="97">I182</f>
        <v>0</v>
      </c>
      <c r="M182" s="193">
        <f t="shared" ref="M182" si="98">L182/50</f>
        <v>0</v>
      </c>
      <c r="N182" s="68"/>
      <c r="O182" s="194"/>
      <c r="P182" s="68"/>
      <c r="Q182" s="68"/>
      <c r="R182" s="68"/>
      <c r="S182" s="62">
        <f t="shared" si="41"/>
        <v>0</v>
      </c>
      <c r="T182" s="68"/>
      <c r="U182" s="68"/>
      <c r="V182" s="68"/>
      <c r="W182" s="68"/>
      <c r="X182" s="195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196"/>
      <c r="AL182" s="196"/>
    </row>
    <row r="183" spans="1:38">
      <c r="A183" s="55"/>
      <c r="B183" s="38"/>
      <c r="C183" s="58" t="s">
        <v>174</v>
      </c>
      <c r="D183" s="41" t="s">
        <v>411</v>
      </c>
      <c r="E183" s="38">
        <v>113</v>
      </c>
      <c r="F183" s="189">
        <f>Classes!D152+Classes!F152+Classes!H152</f>
        <v>217</v>
      </c>
      <c r="G183" s="189"/>
      <c r="H183" s="189">
        <f>Classes!J152</f>
        <v>10</v>
      </c>
      <c r="I183" s="49">
        <f t="shared" si="42"/>
        <v>227</v>
      </c>
      <c r="J183" s="38" t="s">
        <v>417</v>
      </c>
      <c r="K183" s="38">
        <v>48</v>
      </c>
      <c r="L183" s="62">
        <f t="shared" ref="L183:L187" si="99">I183</f>
        <v>227</v>
      </c>
      <c r="M183" s="62">
        <f t="shared" ref="M183:M187" si="100">L183/50</f>
        <v>4.54</v>
      </c>
      <c r="N183" s="38"/>
      <c r="O183" s="60" t="s">
        <v>184</v>
      </c>
      <c r="P183" s="38">
        <v>2</v>
      </c>
      <c r="Q183" s="38">
        <v>1</v>
      </c>
      <c r="R183" s="38">
        <v>1</v>
      </c>
      <c r="S183" s="62">
        <f t="shared" si="41"/>
        <v>4</v>
      </c>
      <c r="T183" s="38"/>
      <c r="U183" s="38"/>
      <c r="V183" s="38"/>
      <c r="W183" s="38"/>
      <c r="X183" s="61"/>
      <c r="Y183" s="38">
        <v>1</v>
      </c>
      <c r="Z183" s="38" t="s">
        <v>418</v>
      </c>
      <c r="AA183" s="38"/>
      <c r="AB183" s="38">
        <v>1</v>
      </c>
      <c r="AC183" s="38"/>
      <c r="AD183" s="38"/>
      <c r="AE183" s="38"/>
      <c r="AF183" s="38"/>
      <c r="AG183" s="38"/>
      <c r="AH183" s="38"/>
      <c r="AI183" s="38"/>
      <c r="AJ183" s="38"/>
      <c r="AK183" s="40"/>
      <c r="AL183" s="40"/>
    </row>
    <row r="184" spans="1:38">
      <c r="A184" s="55"/>
      <c r="B184" s="38"/>
      <c r="C184" s="58" t="s">
        <v>175</v>
      </c>
      <c r="D184" s="41" t="s">
        <v>411</v>
      </c>
      <c r="E184" s="38">
        <v>114</v>
      </c>
      <c r="F184" s="189">
        <f>Classes!D153+Classes!F153+Classes!H153</f>
        <v>163</v>
      </c>
      <c r="G184" s="189"/>
      <c r="H184" s="189">
        <f>Classes!J153</f>
        <v>5</v>
      </c>
      <c r="I184" s="49">
        <f t="shared" si="42"/>
        <v>168</v>
      </c>
      <c r="J184" s="38" t="s">
        <v>417</v>
      </c>
      <c r="K184" s="38">
        <v>43</v>
      </c>
      <c r="L184" s="62">
        <f t="shared" si="99"/>
        <v>168</v>
      </c>
      <c r="M184" s="62">
        <f t="shared" si="100"/>
        <v>3.36</v>
      </c>
      <c r="N184" s="38"/>
      <c r="O184" s="60" t="s">
        <v>184</v>
      </c>
      <c r="P184" s="38">
        <v>1</v>
      </c>
      <c r="Q184" s="38">
        <v>1</v>
      </c>
      <c r="R184" s="38">
        <v>1</v>
      </c>
      <c r="S184" s="62">
        <f t="shared" si="41"/>
        <v>3</v>
      </c>
      <c r="T184" s="38"/>
      <c r="U184" s="38"/>
      <c r="V184" s="38"/>
      <c r="W184" s="38"/>
      <c r="X184" s="61"/>
      <c r="Y184" s="38">
        <v>1</v>
      </c>
      <c r="Z184" s="38" t="s">
        <v>418</v>
      </c>
      <c r="AA184" s="38"/>
      <c r="AB184" s="38">
        <v>1</v>
      </c>
      <c r="AC184" s="38"/>
      <c r="AD184" s="38"/>
      <c r="AE184" s="38"/>
      <c r="AF184" s="38"/>
      <c r="AG184" s="38"/>
      <c r="AH184" s="38"/>
      <c r="AI184" s="38"/>
      <c r="AJ184" s="38"/>
      <c r="AK184" s="40"/>
      <c r="AL184" s="40"/>
    </row>
    <row r="185" spans="1:38">
      <c r="A185" s="55"/>
      <c r="B185" s="38"/>
      <c r="C185" s="58" t="s">
        <v>176</v>
      </c>
      <c r="D185" s="41" t="s">
        <v>411</v>
      </c>
      <c r="E185" s="38">
        <v>115</v>
      </c>
      <c r="F185" s="189">
        <f>Classes!D154+Classes!F154+Classes!H154</f>
        <v>166</v>
      </c>
      <c r="G185" s="189"/>
      <c r="H185" s="189">
        <f>Classes!J154</f>
        <v>4</v>
      </c>
      <c r="I185" s="49">
        <f t="shared" si="42"/>
        <v>170</v>
      </c>
      <c r="J185" s="38" t="s">
        <v>417</v>
      </c>
      <c r="K185" s="38">
        <v>45</v>
      </c>
      <c r="L185" s="62">
        <f t="shared" si="99"/>
        <v>170</v>
      </c>
      <c r="M185" s="62">
        <f t="shared" si="100"/>
        <v>3.4</v>
      </c>
      <c r="N185" s="38"/>
      <c r="O185" s="60" t="s">
        <v>184</v>
      </c>
      <c r="P185" s="38">
        <v>1</v>
      </c>
      <c r="Q185" s="38">
        <v>1</v>
      </c>
      <c r="R185" s="38">
        <v>1</v>
      </c>
      <c r="S185" s="62">
        <f t="shared" si="41"/>
        <v>3</v>
      </c>
      <c r="T185" s="38"/>
      <c r="U185" s="38"/>
      <c r="V185" s="38"/>
      <c r="W185" s="38"/>
      <c r="X185" s="61"/>
      <c r="Y185" s="38">
        <v>1</v>
      </c>
      <c r="Z185" s="38" t="s">
        <v>418</v>
      </c>
      <c r="AA185" s="38"/>
      <c r="AB185" s="38">
        <v>1</v>
      </c>
      <c r="AC185" s="38"/>
      <c r="AD185" s="38"/>
      <c r="AE185" s="38"/>
      <c r="AF185" s="38"/>
      <c r="AG185" s="38"/>
      <c r="AH185" s="38"/>
      <c r="AI185" s="38"/>
      <c r="AJ185" s="38"/>
      <c r="AK185" s="40"/>
      <c r="AL185" s="40"/>
    </row>
    <row r="186" spans="1:38">
      <c r="A186" s="55"/>
      <c r="B186" s="38"/>
      <c r="C186" s="58" t="s">
        <v>177</v>
      </c>
      <c r="D186" s="41" t="s">
        <v>411</v>
      </c>
      <c r="E186" s="38">
        <v>116</v>
      </c>
      <c r="F186" s="189">
        <f>Classes!D155+Classes!F155+Classes!H155</f>
        <v>203</v>
      </c>
      <c r="G186" s="189"/>
      <c r="H186" s="189">
        <f>Classes!J155</f>
        <v>6</v>
      </c>
      <c r="I186" s="49">
        <f t="shared" si="42"/>
        <v>209</v>
      </c>
      <c r="J186" s="38" t="s">
        <v>417</v>
      </c>
      <c r="K186" s="38">
        <v>49</v>
      </c>
      <c r="L186" s="62">
        <f t="shared" si="99"/>
        <v>209</v>
      </c>
      <c r="M186" s="62">
        <f t="shared" si="100"/>
        <v>4.18</v>
      </c>
      <c r="N186" s="38"/>
      <c r="O186" s="60" t="s">
        <v>184</v>
      </c>
      <c r="P186" s="38">
        <v>1</v>
      </c>
      <c r="Q186" s="38">
        <v>1</v>
      </c>
      <c r="R186" s="38">
        <v>1</v>
      </c>
      <c r="S186" s="62">
        <f t="shared" si="41"/>
        <v>3</v>
      </c>
      <c r="T186" s="38"/>
      <c r="U186" s="38"/>
      <c r="V186" s="38"/>
      <c r="W186" s="38"/>
      <c r="X186" s="61"/>
      <c r="Y186" s="38">
        <v>1</v>
      </c>
      <c r="Z186" s="38" t="s">
        <v>418</v>
      </c>
      <c r="AA186" s="38"/>
      <c r="AB186" s="38">
        <v>1</v>
      </c>
      <c r="AC186" s="38"/>
      <c r="AD186" s="38"/>
      <c r="AE186" s="38"/>
      <c r="AF186" s="38"/>
      <c r="AG186" s="38"/>
      <c r="AH186" s="38"/>
      <c r="AI186" s="38"/>
      <c r="AJ186" s="38"/>
      <c r="AK186" s="40"/>
      <c r="AL186" s="40"/>
    </row>
    <row r="187" spans="1:38" s="47" customFormat="1">
      <c r="A187" s="66"/>
      <c r="B187" s="45" t="s">
        <v>182</v>
      </c>
      <c r="C187" s="59"/>
      <c r="D187" s="48"/>
      <c r="E187" s="45"/>
      <c r="F187" s="45">
        <f>SUM(F182:F186)</f>
        <v>749</v>
      </c>
      <c r="G187" s="45"/>
      <c r="H187" s="45">
        <f t="shared" ref="H187" si="101">SUM(H182:H186)</f>
        <v>25</v>
      </c>
      <c r="I187" s="45">
        <f>SUM(I182:I186)</f>
        <v>774</v>
      </c>
      <c r="J187" s="45"/>
      <c r="K187" s="45"/>
      <c r="L187" s="63">
        <f t="shared" si="99"/>
        <v>774</v>
      </c>
      <c r="M187" s="63">
        <f t="shared" si="100"/>
        <v>15.48</v>
      </c>
      <c r="N187" s="45"/>
      <c r="O187" s="67"/>
      <c r="P187" s="45">
        <f>SUM(P164:P168)</f>
        <v>7</v>
      </c>
      <c r="Q187" s="45">
        <f>SUM(Q164:Q168)</f>
        <v>4</v>
      </c>
      <c r="R187" s="45">
        <f>SUM(R164:R168)</f>
        <v>4</v>
      </c>
      <c r="S187" s="63">
        <f>SUM(S164:S168)</f>
        <v>15</v>
      </c>
      <c r="T187" s="45"/>
      <c r="U187" s="45"/>
      <c r="V187" s="45"/>
      <c r="W187" s="45"/>
      <c r="X187" s="64">
        <f t="shared" si="43"/>
        <v>0.79384615384615387</v>
      </c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6"/>
      <c r="AL187" s="46"/>
    </row>
    <row r="188" spans="1:38" s="197" customFormat="1">
      <c r="A188" s="191">
        <v>26</v>
      </c>
      <c r="B188" s="198" t="s">
        <v>142</v>
      </c>
      <c r="C188" s="71" t="s">
        <v>142</v>
      </c>
      <c r="D188" s="192"/>
      <c r="E188" s="68"/>
      <c r="F188" s="68"/>
      <c r="G188" s="68"/>
      <c r="H188" s="68"/>
      <c r="I188" s="68"/>
      <c r="J188" s="68"/>
      <c r="K188" s="68"/>
      <c r="L188" s="193">
        <f t="shared" si="39"/>
        <v>0</v>
      </c>
      <c r="M188" s="193">
        <f t="shared" si="40"/>
        <v>0</v>
      </c>
      <c r="N188" s="68"/>
      <c r="O188" s="68"/>
      <c r="P188" s="68"/>
      <c r="Q188" s="68"/>
      <c r="R188" s="68"/>
      <c r="S188" s="193">
        <f t="shared" si="41"/>
        <v>0</v>
      </c>
      <c r="T188" s="68"/>
      <c r="U188" s="68"/>
      <c r="V188" s="68"/>
      <c r="W188" s="68"/>
      <c r="X188" s="195" t="e">
        <f t="shared" si="43"/>
        <v>#DIV/0!</v>
      </c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196"/>
      <c r="AL188" s="196"/>
    </row>
    <row r="189" spans="1:38">
      <c r="A189" s="55"/>
      <c r="B189" s="38"/>
      <c r="C189" s="58" t="s">
        <v>143</v>
      </c>
      <c r="D189" s="41" t="s">
        <v>411</v>
      </c>
      <c r="E189" s="38">
        <v>117</v>
      </c>
      <c r="F189" s="189">
        <f>Classes!D157+Classes!F157+Classes!H157</f>
        <v>266</v>
      </c>
      <c r="G189" s="189"/>
      <c r="H189" s="189">
        <f>Classes!J157</f>
        <v>10</v>
      </c>
      <c r="I189" s="49">
        <f t="shared" si="42"/>
        <v>276</v>
      </c>
      <c r="J189" s="38" t="s">
        <v>417</v>
      </c>
      <c r="K189" s="38">
        <v>33</v>
      </c>
      <c r="L189" s="62">
        <f t="shared" si="39"/>
        <v>276</v>
      </c>
      <c r="M189" s="62">
        <f t="shared" si="40"/>
        <v>5.52</v>
      </c>
      <c r="N189" s="38"/>
      <c r="O189" s="60" t="s">
        <v>183</v>
      </c>
      <c r="P189" s="38">
        <v>2</v>
      </c>
      <c r="Q189" s="38">
        <v>1</v>
      </c>
      <c r="R189" s="38">
        <v>1</v>
      </c>
      <c r="S189" s="62">
        <f t="shared" si="41"/>
        <v>4</v>
      </c>
      <c r="T189" s="38"/>
      <c r="U189" s="38"/>
      <c r="V189" s="38"/>
      <c r="W189" s="38"/>
      <c r="X189" s="61">
        <f t="shared" si="43"/>
        <v>1.0615384615384615</v>
      </c>
      <c r="Y189" s="38">
        <v>3</v>
      </c>
      <c r="Z189" s="38" t="s">
        <v>419</v>
      </c>
      <c r="AA189" s="38"/>
      <c r="AB189" s="38">
        <v>1</v>
      </c>
      <c r="AC189" s="38"/>
      <c r="AD189" s="38"/>
      <c r="AE189" s="38"/>
      <c r="AF189" s="38"/>
      <c r="AG189" s="38"/>
      <c r="AH189" s="38"/>
      <c r="AI189" s="38"/>
      <c r="AJ189" s="38"/>
      <c r="AK189" s="40"/>
      <c r="AL189" s="40"/>
    </row>
    <row r="190" spans="1:38">
      <c r="A190" s="55"/>
      <c r="B190" s="38"/>
      <c r="C190" s="58" t="s">
        <v>144</v>
      </c>
      <c r="D190" s="41" t="s">
        <v>411</v>
      </c>
      <c r="E190" s="38">
        <v>118</v>
      </c>
      <c r="F190" s="189">
        <f>Classes!D158+Classes!F158+Classes!H158</f>
        <v>180</v>
      </c>
      <c r="G190" s="189"/>
      <c r="H190" s="189">
        <f>Classes!J158</f>
        <v>8</v>
      </c>
      <c r="I190" s="49">
        <f t="shared" si="42"/>
        <v>188</v>
      </c>
      <c r="J190" s="38" t="s">
        <v>417</v>
      </c>
      <c r="K190" s="38">
        <v>30</v>
      </c>
      <c r="L190" s="62">
        <f t="shared" si="39"/>
        <v>188</v>
      </c>
      <c r="M190" s="62">
        <f t="shared" si="40"/>
        <v>3.76</v>
      </c>
      <c r="N190" s="38"/>
      <c r="O190" s="60" t="s">
        <v>185</v>
      </c>
      <c r="P190" s="38">
        <v>1</v>
      </c>
      <c r="Q190" s="38">
        <v>1</v>
      </c>
      <c r="R190" s="38">
        <v>1</v>
      </c>
      <c r="S190" s="62">
        <f t="shared" si="41"/>
        <v>3</v>
      </c>
      <c r="T190" s="38"/>
      <c r="U190" s="38"/>
      <c r="V190" s="38"/>
      <c r="W190" s="38"/>
      <c r="X190" s="61">
        <f t="shared" si="43"/>
        <v>0.96410256410256412</v>
      </c>
      <c r="Y190" s="38">
        <v>1</v>
      </c>
      <c r="Z190" s="38" t="s">
        <v>418</v>
      </c>
      <c r="AA190" s="38"/>
      <c r="AB190" s="38">
        <v>1</v>
      </c>
      <c r="AC190" s="38"/>
      <c r="AD190" s="38"/>
      <c r="AE190" s="38"/>
      <c r="AF190" s="38"/>
      <c r="AG190" s="38"/>
      <c r="AH190" s="38"/>
      <c r="AI190" s="38"/>
      <c r="AJ190" s="38"/>
      <c r="AK190" s="40"/>
      <c r="AL190" s="40"/>
    </row>
    <row r="191" spans="1:38">
      <c r="A191" s="55"/>
      <c r="B191" s="38"/>
      <c r="C191" s="58" t="s">
        <v>145</v>
      </c>
      <c r="D191" s="41" t="s">
        <v>411</v>
      </c>
      <c r="E191" s="38">
        <v>119</v>
      </c>
      <c r="F191" s="189">
        <f>Classes!D159+Classes!F159+Classes!H159</f>
        <v>143</v>
      </c>
      <c r="G191" s="189"/>
      <c r="H191" s="189">
        <f>Classes!J159</f>
        <v>5</v>
      </c>
      <c r="I191" s="49">
        <f t="shared" si="42"/>
        <v>148</v>
      </c>
      <c r="J191" s="38" t="s">
        <v>417</v>
      </c>
      <c r="K191" s="38">
        <v>37</v>
      </c>
      <c r="L191" s="62">
        <f t="shared" si="39"/>
        <v>148</v>
      </c>
      <c r="M191" s="62">
        <f t="shared" si="40"/>
        <v>2.96</v>
      </c>
      <c r="N191" s="38"/>
      <c r="O191" s="60" t="s">
        <v>184</v>
      </c>
      <c r="P191" s="38">
        <v>1</v>
      </c>
      <c r="Q191" s="38">
        <v>1</v>
      </c>
      <c r="R191" s="38">
        <v>1</v>
      </c>
      <c r="S191" s="62">
        <f t="shared" si="41"/>
        <v>3</v>
      </c>
      <c r="T191" s="38"/>
      <c r="U191" s="38"/>
      <c r="V191" s="38"/>
      <c r="W191" s="38"/>
      <c r="X191" s="61">
        <f t="shared" si="43"/>
        <v>0.75897435897435894</v>
      </c>
      <c r="Y191" s="38">
        <v>1</v>
      </c>
      <c r="Z191" s="38" t="s">
        <v>423</v>
      </c>
      <c r="AA191" s="38"/>
      <c r="AB191" s="38">
        <v>1</v>
      </c>
      <c r="AC191" s="38"/>
      <c r="AD191" s="38"/>
      <c r="AE191" s="38"/>
      <c r="AF191" s="38"/>
      <c r="AG191" s="38"/>
      <c r="AH191" s="38"/>
      <c r="AI191" s="38"/>
      <c r="AJ191" s="38"/>
      <c r="AK191" s="40"/>
      <c r="AL191" s="40"/>
    </row>
    <row r="192" spans="1:38" s="47" customFormat="1">
      <c r="A192" s="66"/>
      <c r="B192" s="45" t="s">
        <v>182</v>
      </c>
      <c r="C192" s="59"/>
      <c r="D192" s="48"/>
      <c r="E192" s="45"/>
      <c r="F192" s="45">
        <f>SUM(F188:F191)</f>
        <v>589</v>
      </c>
      <c r="G192" s="45"/>
      <c r="H192" s="45">
        <f>SUM(H188:H191)</f>
        <v>23</v>
      </c>
      <c r="I192" s="45">
        <f>SUM(I188:I191)</f>
        <v>612</v>
      </c>
      <c r="J192" s="45"/>
      <c r="K192" s="45"/>
      <c r="L192" s="63">
        <f t="shared" ref="L192" si="102">I192</f>
        <v>612</v>
      </c>
      <c r="M192" s="63">
        <f t="shared" ref="M192" si="103">L192/50</f>
        <v>12.24</v>
      </c>
      <c r="N192" s="45"/>
      <c r="O192" s="67"/>
      <c r="P192" s="45"/>
      <c r="Q192" s="45"/>
      <c r="R192" s="45"/>
      <c r="S192" s="63"/>
      <c r="T192" s="45"/>
      <c r="U192" s="45"/>
      <c r="V192" s="45"/>
      <c r="W192" s="45"/>
      <c r="X192" s="64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6"/>
      <c r="AL192" s="46"/>
    </row>
    <row r="193" spans="1:38" s="197" customFormat="1">
      <c r="A193" s="191">
        <v>27</v>
      </c>
      <c r="B193" s="198" t="s">
        <v>178</v>
      </c>
      <c r="C193" s="71" t="s">
        <v>178</v>
      </c>
      <c r="D193" s="192"/>
      <c r="E193" s="68"/>
      <c r="F193" s="68"/>
      <c r="G193" s="68"/>
      <c r="H193" s="68"/>
      <c r="I193" s="68"/>
      <c r="J193" s="68"/>
      <c r="K193" s="68"/>
      <c r="L193" s="193">
        <f t="shared" ref="L193" si="104">I193</f>
        <v>0</v>
      </c>
      <c r="M193" s="193">
        <f t="shared" ref="M193" si="105">L193/50</f>
        <v>0</v>
      </c>
      <c r="N193" s="68"/>
      <c r="O193" s="68"/>
      <c r="P193" s="68"/>
      <c r="Q193" s="68"/>
      <c r="R193" s="68"/>
      <c r="S193" s="62">
        <f t="shared" si="41"/>
        <v>0</v>
      </c>
      <c r="T193" s="68"/>
      <c r="U193" s="68"/>
      <c r="V193" s="68"/>
      <c r="W193" s="68"/>
      <c r="X193" s="195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196"/>
      <c r="AL193" s="196"/>
    </row>
    <row r="194" spans="1:38">
      <c r="A194" s="55"/>
      <c r="B194" s="38"/>
      <c r="C194" s="58" t="s">
        <v>179</v>
      </c>
      <c r="D194" s="41" t="s">
        <v>411</v>
      </c>
      <c r="E194" s="38">
        <v>120</v>
      </c>
      <c r="F194" s="189">
        <f>Classes!D161+Classes!F161+Classes!H161</f>
        <v>242</v>
      </c>
      <c r="G194" s="189"/>
      <c r="H194" s="189">
        <f>Classes!J161</f>
        <v>7</v>
      </c>
      <c r="I194" s="49">
        <f t="shared" ref="I194:I196" si="106">SUM(F194+H194)</f>
        <v>249</v>
      </c>
      <c r="J194" s="38" t="s">
        <v>417</v>
      </c>
      <c r="K194" s="38">
        <v>46</v>
      </c>
      <c r="L194" s="62">
        <f t="shared" ref="L194:L197" si="107">I194</f>
        <v>249</v>
      </c>
      <c r="M194" s="62">
        <f t="shared" ref="M194:M197" si="108">L194/50</f>
        <v>4.9800000000000004</v>
      </c>
      <c r="N194" s="38"/>
      <c r="O194" s="60" t="s">
        <v>183</v>
      </c>
      <c r="P194" s="38">
        <v>1</v>
      </c>
      <c r="Q194" s="38">
        <v>1</v>
      </c>
      <c r="R194" s="38">
        <v>1</v>
      </c>
      <c r="S194" s="62">
        <f t="shared" si="41"/>
        <v>3</v>
      </c>
      <c r="T194" s="38"/>
      <c r="U194" s="38"/>
      <c r="V194" s="38"/>
      <c r="W194" s="38"/>
      <c r="X194" s="61"/>
      <c r="Y194" s="38">
        <v>3</v>
      </c>
      <c r="Z194" s="38" t="s">
        <v>419</v>
      </c>
      <c r="AA194" s="38"/>
      <c r="AB194" s="38">
        <v>2</v>
      </c>
      <c r="AC194" s="38"/>
      <c r="AD194" s="38"/>
      <c r="AE194" s="38"/>
      <c r="AF194" s="38"/>
      <c r="AG194" s="38"/>
      <c r="AH194" s="38"/>
      <c r="AI194" s="38"/>
      <c r="AJ194" s="38"/>
      <c r="AK194" s="40"/>
      <c r="AL194" s="40"/>
    </row>
    <row r="195" spans="1:38">
      <c r="A195" s="55"/>
      <c r="B195" s="38"/>
      <c r="C195" s="58" t="s">
        <v>180</v>
      </c>
      <c r="D195" s="41" t="s">
        <v>411</v>
      </c>
      <c r="E195" s="38">
        <v>121</v>
      </c>
      <c r="F195" s="189">
        <f>Classes!D162+Classes!F162+Classes!H162</f>
        <v>227</v>
      </c>
      <c r="G195" s="189"/>
      <c r="H195" s="189">
        <f>Classes!J162</f>
        <v>8</v>
      </c>
      <c r="I195" s="49">
        <f t="shared" si="106"/>
        <v>235</v>
      </c>
      <c r="J195" s="38" t="s">
        <v>417</v>
      </c>
      <c r="K195" s="38">
        <v>68</v>
      </c>
      <c r="L195" s="62">
        <f t="shared" si="107"/>
        <v>235</v>
      </c>
      <c r="M195" s="62">
        <f t="shared" si="108"/>
        <v>4.7</v>
      </c>
      <c r="N195" s="38"/>
      <c r="O195" s="60" t="s">
        <v>184</v>
      </c>
      <c r="P195" s="38">
        <v>1</v>
      </c>
      <c r="Q195" s="38">
        <v>1</v>
      </c>
      <c r="R195" s="38">
        <v>1</v>
      </c>
      <c r="S195" s="62">
        <f t="shared" ref="S195" si="109">SUM(P195+Q195+R195)</f>
        <v>3</v>
      </c>
      <c r="T195" s="38"/>
      <c r="U195" s="38"/>
      <c r="V195" s="38"/>
      <c r="W195" s="38"/>
      <c r="X195" s="61"/>
      <c r="Y195" s="38">
        <v>1</v>
      </c>
      <c r="Z195" s="38" t="s">
        <v>418</v>
      </c>
      <c r="AA195" s="38"/>
      <c r="AB195" s="38">
        <v>1</v>
      </c>
      <c r="AC195" s="38"/>
      <c r="AD195" s="38"/>
      <c r="AE195" s="38"/>
      <c r="AF195" s="38"/>
      <c r="AG195" s="38"/>
      <c r="AH195" s="38"/>
      <c r="AI195" s="38"/>
      <c r="AJ195" s="38"/>
      <c r="AK195" s="40"/>
      <c r="AL195" s="40"/>
    </row>
    <row r="196" spans="1:38">
      <c r="A196" s="55"/>
      <c r="B196" s="38"/>
      <c r="C196" s="58" t="s">
        <v>214</v>
      </c>
      <c r="D196" s="41" t="s">
        <v>411</v>
      </c>
      <c r="E196" s="38">
        <v>122</v>
      </c>
      <c r="F196" s="189">
        <f>Classes!D163+Classes!F163+Classes!H163</f>
        <v>100</v>
      </c>
      <c r="G196" s="189"/>
      <c r="H196" s="189">
        <f>Classes!J163</f>
        <v>5</v>
      </c>
      <c r="I196" s="49">
        <f t="shared" si="106"/>
        <v>105</v>
      </c>
      <c r="J196" s="38" t="s">
        <v>417</v>
      </c>
      <c r="K196" s="38">
        <v>39</v>
      </c>
      <c r="L196" s="62">
        <f t="shared" si="107"/>
        <v>105</v>
      </c>
      <c r="M196" s="62">
        <f t="shared" si="108"/>
        <v>2.1</v>
      </c>
      <c r="N196" s="38"/>
      <c r="O196" s="60" t="s">
        <v>183</v>
      </c>
      <c r="P196" s="38">
        <v>1</v>
      </c>
      <c r="Q196" s="38">
        <v>1</v>
      </c>
      <c r="R196" s="38">
        <v>1</v>
      </c>
      <c r="S196" s="62">
        <f t="shared" si="41"/>
        <v>3</v>
      </c>
      <c r="T196" s="38"/>
      <c r="U196" s="38"/>
      <c r="V196" s="38"/>
      <c r="W196" s="38"/>
      <c r="X196" s="61"/>
      <c r="Y196" s="38">
        <v>1</v>
      </c>
      <c r="Z196" s="38" t="s">
        <v>419</v>
      </c>
      <c r="AA196" s="38"/>
      <c r="AB196" s="38">
        <v>1</v>
      </c>
      <c r="AC196" s="38"/>
      <c r="AD196" s="38"/>
      <c r="AE196" s="38"/>
      <c r="AF196" s="38"/>
      <c r="AG196" s="38"/>
      <c r="AH196" s="38"/>
      <c r="AI196" s="38"/>
      <c r="AJ196" s="38"/>
      <c r="AK196" s="40"/>
      <c r="AL196" s="40"/>
    </row>
    <row r="197" spans="1:38" s="47" customFormat="1">
      <c r="A197" s="66"/>
      <c r="B197" s="45" t="s">
        <v>182</v>
      </c>
      <c r="C197" s="59"/>
      <c r="D197" s="48"/>
      <c r="E197" s="45"/>
      <c r="F197" s="45">
        <f>SUM(F193:F196)</f>
        <v>569</v>
      </c>
      <c r="G197" s="45"/>
      <c r="H197" s="45">
        <f t="shared" ref="H197" si="110">SUM(H193:H196)</f>
        <v>20</v>
      </c>
      <c r="I197" s="45">
        <f>SUM(I193:I196)</f>
        <v>589</v>
      </c>
      <c r="J197" s="45"/>
      <c r="K197" s="45"/>
      <c r="L197" s="63">
        <f t="shared" si="107"/>
        <v>589</v>
      </c>
      <c r="M197" s="63">
        <f t="shared" si="108"/>
        <v>11.78</v>
      </c>
      <c r="N197" s="45"/>
      <c r="O197" s="67"/>
      <c r="P197" s="45">
        <f>SUM(P194:P196)</f>
        <v>3</v>
      </c>
      <c r="Q197" s="45">
        <f t="shared" ref="Q197:S197" si="111">SUM(Q194:Q196)</f>
        <v>3</v>
      </c>
      <c r="R197" s="45">
        <f t="shared" si="111"/>
        <v>3</v>
      </c>
      <c r="S197" s="45">
        <f t="shared" si="111"/>
        <v>9</v>
      </c>
      <c r="T197" s="45"/>
      <c r="U197" s="45"/>
      <c r="V197" s="45"/>
      <c r="W197" s="45"/>
      <c r="X197" s="64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6"/>
      <c r="AL197" s="46"/>
    </row>
    <row r="198" spans="1:38" s="197" customFormat="1">
      <c r="A198" s="191">
        <v>28</v>
      </c>
      <c r="B198" s="198" t="s">
        <v>215</v>
      </c>
      <c r="C198" s="71" t="s">
        <v>215</v>
      </c>
      <c r="D198" s="192"/>
      <c r="E198" s="68"/>
      <c r="F198" s="68"/>
      <c r="G198" s="68"/>
      <c r="H198" s="68"/>
      <c r="I198" s="68"/>
      <c r="J198" s="68"/>
      <c r="K198" s="68"/>
      <c r="L198" s="193">
        <f t="shared" ref="L198" si="112">I198</f>
        <v>0</v>
      </c>
      <c r="M198" s="193">
        <f t="shared" ref="M198" si="113">L198/50</f>
        <v>0</v>
      </c>
      <c r="N198" s="68"/>
      <c r="O198" s="68"/>
      <c r="P198" s="68"/>
      <c r="Q198" s="68"/>
      <c r="R198" s="68"/>
      <c r="S198" s="62">
        <f t="shared" ref="S198:S214" si="114">SUM(P198+Q198+R198)</f>
        <v>0</v>
      </c>
      <c r="T198" s="68"/>
      <c r="U198" s="68"/>
      <c r="V198" s="68"/>
      <c r="W198" s="68"/>
      <c r="X198" s="195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196"/>
      <c r="AL198" s="196"/>
    </row>
    <row r="199" spans="1:38">
      <c r="A199" s="55"/>
      <c r="B199" s="38"/>
      <c r="C199" s="58" t="s">
        <v>216</v>
      </c>
      <c r="D199" s="41" t="s">
        <v>411</v>
      </c>
      <c r="E199" s="38">
        <v>123</v>
      </c>
      <c r="F199" s="189">
        <f>Classes!D165+Classes!F165+Classes!H165</f>
        <v>226</v>
      </c>
      <c r="G199" s="189"/>
      <c r="H199" s="189">
        <f>Classes!J165</f>
        <v>8</v>
      </c>
      <c r="I199" s="49">
        <f t="shared" ref="I199:I201" si="115">SUM(F199+H199)</f>
        <v>234</v>
      </c>
      <c r="J199" s="38" t="s">
        <v>417</v>
      </c>
      <c r="K199" s="38">
        <v>38</v>
      </c>
      <c r="L199" s="62">
        <f t="shared" ref="L199:L202" si="116">I199</f>
        <v>234</v>
      </c>
      <c r="M199" s="62">
        <f t="shared" ref="M199:M202" si="117">L199/50</f>
        <v>4.68</v>
      </c>
      <c r="N199" s="38"/>
      <c r="O199" s="60" t="s">
        <v>184</v>
      </c>
      <c r="P199" s="38">
        <v>1</v>
      </c>
      <c r="Q199" s="38">
        <v>1</v>
      </c>
      <c r="R199" s="38">
        <v>1</v>
      </c>
      <c r="S199" s="62">
        <f t="shared" si="114"/>
        <v>3</v>
      </c>
      <c r="T199" s="38"/>
      <c r="U199" s="38"/>
      <c r="V199" s="38"/>
      <c r="W199" s="38"/>
      <c r="X199" s="61"/>
      <c r="Y199" s="38">
        <v>3</v>
      </c>
      <c r="Z199" s="38" t="s">
        <v>419</v>
      </c>
      <c r="AA199" s="38"/>
      <c r="AB199" s="38">
        <v>2</v>
      </c>
      <c r="AC199" s="38"/>
      <c r="AD199" s="38"/>
      <c r="AE199" s="38"/>
      <c r="AF199" s="38"/>
      <c r="AG199" s="38"/>
      <c r="AH199" s="38"/>
      <c r="AI199" s="38"/>
      <c r="AJ199" s="38"/>
      <c r="AK199" s="40"/>
      <c r="AL199" s="40"/>
    </row>
    <row r="200" spans="1:38">
      <c r="A200" s="55"/>
      <c r="B200" s="38"/>
      <c r="C200" s="58" t="s">
        <v>217</v>
      </c>
      <c r="D200" s="41" t="s">
        <v>411</v>
      </c>
      <c r="E200" s="38">
        <v>124</v>
      </c>
      <c r="F200" s="189">
        <f>Classes!D166+Classes!F166+Classes!H166</f>
        <v>297</v>
      </c>
      <c r="G200" s="189"/>
      <c r="H200" s="189">
        <f>Classes!J166</f>
        <v>7</v>
      </c>
      <c r="I200" s="49">
        <f t="shared" si="115"/>
        <v>304</v>
      </c>
      <c r="J200" s="38" t="s">
        <v>417</v>
      </c>
      <c r="K200" s="38">
        <v>28</v>
      </c>
      <c r="L200" s="62">
        <f t="shared" si="116"/>
        <v>304</v>
      </c>
      <c r="M200" s="62">
        <f t="shared" si="117"/>
        <v>6.08</v>
      </c>
      <c r="N200" s="38"/>
      <c r="O200" s="60" t="s">
        <v>184</v>
      </c>
      <c r="P200" s="38">
        <v>2</v>
      </c>
      <c r="Q200" s="38">
        <v>2</v>
      </c>
      <c r="R200" s="38">
        <v>1</v>
      </c>
      <c r="S200" s="62">
        <f t="shared" si="114"/>
        <v>5</v>
      </c>
      <c r="T200" s="199"/>
      <c r="U200" s="38"/>
      <c r="V200" s="38"/>
      <c r="W200" s="38"/>
      <c r="X200" s="61"/>
      <c r="Y200" s="38">
        <v>1</v>
      </c>
      <c r="Z200" s="38" t="s">
        <v>418</v>
      </c>
      <c r="AA200" s="38"/>
      <c r="AB200" s="38">
        <v>1</v>
      </c>
      <c r="AC200" s="38"/>
      <c r="AD200" s="38"/>
      <c r="AE200" s="38"/>
      <c r="AF200" s="38"/>
      <c r="AG200" s="38"/>
      <c r="AH200" s="38"/>
      <c r="AI200" s="38"/>
      <c r="AJ200" s="38"/>
      <c r="AK200" s="40"/>
      <c r="AL200" s="40"/>
    </row>
    <row r="201" spans="1:38">
      <c r="A201" s="55"/>
      <c r="B201" s="38"/>
      <c r="C201" s="58" t="s">
        <v>218</v>
      </c>
      <c r="D201" s="41" t="s">
        <v>411</v>
      </c>
      <c r="E201" s="38">
        <v>125</v>
      </c>
      <c r="F201" s="189">
        <f>Classes!D167+Classes!F167+Classes!H167</f>
        <v>241</v>
      </c>
      <c r="G201" s="189"/>
      <c r="H201" s="189">
        <f>Classes!J167</f>
        <v>4</v>
      </c>
      <c r="I201" s="49">
        <f t="shared" si="115"/>
        <v>245</v>
      </c>
      <c r="J201" s="38" t="s">
        <v>417</v>
      </c>
      <c r="K201" s="38">
        <v>49</v>
      </c>
      <c r="L201" s="62">
        <f t="shared" si="116"/>
        <v>245</v>
      </c>
      <c r="M201" s="62">
        <f t="shared" si="117"/>
        <v>4.9000000000000004</v>
      </c>
      <c r="N201" s="38"/>
      <c r="O201" s="60" t="s">
        <v>184</v>
      </c>
      <c r="P201" s="38">
        <v>2</v>
      </c>
      <c r="Q201" s="38">
        <v>1</v>
      </c>
      <c r="R201" s="38">
        <v>1</v>
      </c>
      <c r="S201" s="62">
        <f t="shared" si="114"/>
        <v>4</v>
      </c>
      <c r="T201" s="38"/>
      <c r="U201" s="38"/>
      <c r="V201" s="38"/>
      <c r="W201" s="38"/>
      <c r="X201" s="61"/>
      <c r="Y201" s="38">
        <v>1</v>
      </c>
      <c r="Z201" s="38" t="s">
        <v>418</v>
      </c>
      <c r="AA201" s="38"/>
      <c r="AB201" s="38">
        <v>1</v>
      </c>
      <c r="AC201" s="38"/>
      <c r="AD201" s="38"/>
      <c r="AE201" s="38"/>
      <c r="AF201" s="38"/>
      <c r="AG201" s="38"/>
      <c r="AH201" s="38"/>
      <c r="AI201" s="38"/>
      <c r="AJ201" s="38"/>
      <c r="AK201" s="40"/>
      <c r="AL201" s="40"/>
    </row>
    <row r="202" spans="1:38" s="47" customFormat="1">
      <c r="A202" s="66"/>
      <c r="B202" s="45" t="s">
        <v>182</v>
      </c>
      <c r="C202" s="59"/>
      <c r="D202" s="48"/>
      <c r="E202" s="45"/>
      <c r="F202" s="45">
        <f>SUM(F198:F201)</f>
        <v>764</v>
      </c>
      <c r="G202" s="45"/>
      <c r="H202" s="45">
        <f t="shared" ref="H202" si="118">SUM(H198:H201)</f>
        <v>19</v>
      </c>
      <c r="I202" s="45">
        <f>SUM(I198:I201)</f>
        <v>783</v>
      </c>
      <c r="J202" s="45"/>
      <c r="K202" s="45"/>
      <c r="L202" s="63">
        <f t="shared" si="116"/>
        <v>783</v>
      </c>
      <c r="M202" s="63">
        <f t="shared" si="117"/>
        <v>15.66</v>
      </c>
      <c r="N202" s="45"/>
      <c r="O202" s="67"/>
      <c r="P202" s="45">
        <f>SUM(P199:P201)</f>
        <v>5</v>
      </c>
      <c r="Q202" s="45">
        <f t="shared" ref="Q202:S202" si="119">SUM(Q199:Q201)</f>
        <v>4</v>
      </c>
      <c r="R202" s="45">
        <f t="shared" si="119"/>
        <v>3</v>
      </c>
      <c r="S202" s="45">
        <f t="shared" si="119"/>
        <v>12</v>
      </c>
      <c r="T202" s="45"/>
      <c r="U202" s="45"/>
      <c r="V202" s="45"/>
      <c r="W202" s="45"/>
      <c r="X202" s="64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6"/>
      <c r="AL202" s="46"/>
    </row>
    <row r="203" spans="1:38" s="197" customFormat="1">
      <c r="A203" s="191">
        <v>29</v>
      </c>
      <c r="B203" s="198" t="s">
        <v>219</v>
      </c>
      <c r="C203" s="71" t="s">
        <v>219</v>
      </c>
      <c r="D203" s="192"/>
      <c r="E203" s="68"/>
      <c r="F203" s="68"/>
      <c r="G203" s="68"/>
      <c r="H203" s="68"/>
      <c r="I203" s="68"/>
      <c r="J203" s="68"/>
      <c r="K203" s="68"/>
      <c r="L203" s="193">
        <f t="shared" ref="L203" si="120">I203</f>
        <v>0</v>
      </c>
      <c r="M203" s="193">
        <f t="shared" ref="M203" si="121">L203/50</f>
        <v>0</v>
      </c>
      <c r="N203" s="68"/>
      <c r="O203" s="194"/>
      <c r="P203" s="68"/>
      <c r="Q203" s="68"/>
      <c r="R203" s="68"/>
      <c r="S203" s="62">
        <f t="shared" si="114"/>
        <v>0</v>
      </c>
      <c r="T203" s="68"/>
      <c r="U203" s="68"/>
      <c r="V203" s="68"/>
      <c r="W203" s="68"/>
      <c r="X203" s="195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196"/>
      <c r="AL203" s="196"/>
    </row>
    <row r="204" spans="1:38">
      <c r="A204" s="55"/>
      <c r="B204" s="38"/>
      <c r="C204" s="58" t="s">
        <v>220</v>
      </c>
      <c r="D204" s="41" t="s">
        <v>411</v>
      </c>
      <c r="E204" s="38">
        <v>126</v>
      </c>
      <c r="F204" s="189">
        <f>Classes!D169+Classes!F169+Classes!H169</f>
        <v>332</v>
      </c>
      <c r="G204" s="189"/>
      <c r="H204" s="189">
        <f>Classes!J169</f>
        <v>10</v>
      </c>
      <c r="I204" s="49">
        <f t="shared" ref="I204:I208" si="122">SUM(F204+H204)</f>
        <v>342</v>
      </c>
      <c r="J204" s="38" t="s">
        <v>417</v>
      </c>
      <c r="K204" s="38">
        <v>33</v>
      </c>
      <c r="L204" s="62">
        <f t="shared" ref="L204:L209" si="123">I204</f>
        <v>342</v>
      </c>
      <c r="M204" s="62">
        <f t="shared" ref="M204:M209" si="124">L204/50</f>
        <v>6.84</v>
      </c>
      <c r="N204" s="38"/>
      <c r="O204" s="60" t="s">
        <v>184</v>
      </c>
      <c r="P204" s="38">
        <v>3</v>
      </c>
      <c r="Q204" s="38">
        <v>1</v>
      </c>
      <c r="R204" s="38">
        <v>1</v>
      </c>
      <c r="S204" s="62">
        <f t="shared" si="114"/>
        <v>5</v>
      </c>
      <c r="T204" s="38"/>
      <c r="U204" s="38"/>
      <c r="V204" s="38"/>
      <c r="W204" s="38"/>
      <c r="X204" s="61"/>
      <c r="Y204" s="38">
        <v>1</v>
      </c>
      <c r="Z204" s="38" t="s">
        <v>418</v>
      </c>
      <c r="AA204" s="38"/>
      <c r="AB204" s="38">
        <v>1</v>
      </c>
      <c r="AC204" s="38"/>
      <c r="AD204" s="38"/>
      <c r="AE204" s="38"/>
      <c r="AF204" s="38"/>
      <c r="AG204" s="38"/>
      <c r="AH204" s="38"/>
      <c r="AI204" s="38"/>
      <c r="AJ204" s="38"/>
      <c r="AK204" s="40"/>
      <c r="AL204" s="40"/>
    </row>
    <row r="205" spans="1:38">
      <c r="A205" s="55"/>
      <c r="B205" s="38"/>
      <c r="C205" s="58" t="s">
        <v>221</v>
      </c>
      <c r="D205" s="41" t="s">
        <v>411</v>
      </c>
      <c r="E205" s="38">
        <v>127</v>
      </c>
      <c r="F205" s="189">
        <f>Classes!D170+Classes!F170+Classes!H170</f>
        <v>238</v>
      </c>
      <c r="G205" s="189"/>
      <c r="H205" s="189">
        <f>Classes!J170</f>
        <v>7</v>
      </c>
      <c r="I205" s="49">
        <f t="shared" si="122"/>
        <v>245</v>
      </c>
      <c r="J205" s="38" t="s">
        <v>417</v>
      </c>
      <c r="K205" s="38">
        <v>33</v>
      </c>
      <c r="L205" s="62">
        <f t="shared" si="123"/>
        <v>245</v>
      </c>
      <c r="M205" s="62">
        <f t="shared" si="124"/>
        <v>4.9000000000000004</v>
      </c>
      <c r="N205" s="38"/>
      <c r="O205" s="60" t="s">
        <v>183</v>
      </c>
      <c r="P205" s="38">
        <v>1</v>
      </c>
      <c r="Q205" s="38">
        <v>1</v>
      </c>
      <c r="R205" s="38">
        <v>1</v>
      </c>
      <c r="S205" s="62">
        <f t="shared" si="114"/>
        <v>3</v>
      </c>
      <c r="T205" s="38"/>
      <c r="U205" s="38"/>
      <c r="V205" s="38"/>
      <c r="W205" s="38"/>
      <c r="X205" s="61"/>
      <c r="Y205" s="38">
        <v>3</v>
      </c>
      <c r="Z205" s="38" t="s">
        <v>419</v>
      </c>
      <c r="AA205" s="38"/>
      <c r="AB205" s="38">
        <v>2</v>
      </c>
      <c r="AC205" s="38"/>
      <c r="AD205" s="38"/>
      <c r="AE205" s="38"/>
      <c r="AF205" s="38"/>
      <c r="AG205" s="38"/>
      <c r="AH205" s="38"/>
      <c r="AI205" s="38"/>
      <c r="AJ205" s="38"/>
      <c r="AK205" s="40"/>
      <c r="AL205" s="40"/>
    </row>
    <row r="206" spans="1:38">
      <c r="A206" s="55"/>
      <c r="B206" s="38"/>
      <c r="C206" s="58" t="s">
        <v>222</v>
      </c>
      <c r="D206" s="41" t="s">
        <v>411</v>
      </c>
      <c r="E206" s="38">
        <v>128</v>
      </c>
      <c r="F206" s="189">
        <f>Classes!D171+Classes!F171+Classes!H171</f>
        <v>266</v>
      </c>
      <c r="G206" s="189"/>
      <c r="H206" s="189">
        <f>Classes!J171</f>
        <v>6</v>
      </c>
      <c r="I206" s="49">
        <f t="shared" si="122"/>
        <v>272</v>
      </c>
      <c r="J206" s="38" t="s">
        <v>417</v>
      </c>
      <c r="K206" s="38">
        <v>30</v>
      </c>
      <c r="L206" s="62">
        <f t="shared" si="123"/>
        <v>272</v>
      </c>
      <c r="M206" s="62">
        <f t="shared" si="124"/>
        <v>5.44</v>
      </c>
      <c r="N206" s="38"/>
      <c r="O206" s="60" t="s">
        <v>183</v>
      </c>
      <c r="P206" s="38">
        <v>2</v>
      </c>
      <c r="Q206" s="38">
        <v>1</v>
      </c>
      <c r="R206" s="38">
        <v>1</v>
      </c>
      <c r="S206" s="62">
        <f t="shared" si="114"/>
        <v>4</v>
      </c>
      <c r="T206" s="38"/>
      <c r="U206" s="38"/>
      <c r="V206" s="38"/>
      <c r="W206" s="38"/>
      <c r="X206" s="61"/>
      <c r="Y206" s="38">
        <v>3</v>
      </c>
      <c r="Z206" s="38" t="s">
        <v>419</v>
      </c>
      <c r="AA206" s="38"/>
      <c r="AB206" s="38">
        <v>2</v>
      </c>
      <c r="AC206" s="38"/>
      <c r="AD206" s="38"/>
      <c r="AE206" s="38"/>
      <c r="AF206" s="38"/>
      <c r="AG206" s="38"/>
      <c r="AH206" s="38"/>
      <c r="AI206" s="38"/>
      <c r="AJ206" s="38"/>
      <c r="AK206" s="40"/>
      <c r="AL206" s="40"/>
    </row>
    <row r="207" spans="1:38">
      <c r="A207" s="55"/>
      <c r="B207" s="38"/>
      <c r="C207" s="58" t="s">
        <v>156</v>
      </c>
      <c r="D207" s="41" t="s">
        <v>411</v>
      </c>
      <c r="E207" s="38">
        <v>129</v>
      </c>
      <c r="F207" s="189">
        <f>Classes!D172+Classes!F172+Classes!H172</f>
        <v>248</v>
      </c>
      <c r="G207" s="189"/>
      <c r="H207" s="189">
        <f>Classes!J172</f>
        <v>6</v>
      </c>
      <c r="I207" s="49">
        <f t="shared" si="122"/>
        <v>254</v>
      </c>
      <c r="J207" s="38" t="s">
        <v>417</v>
      </c>
      <c r="K207" s="38">
        <v>22</v>
      </c>
      <c r="L207" s="62">
        <f t="shared" si="123"/>
        <v>254</v>
      </c>
      <c r="M207" s="62">
        <f t="shared" si="124"/>
        <v>5.08</v>
      </c>
      <c r="N207" s="38"/>
      <c r="O207" s="60" t="s">
        <v>184</v>
      </c>
      <c r="P207" s="38">
        <v>1</v>
      </c>
      <c r="Q207" s="38">
        <v>1</v>
      </c>
      <c r="R207" s="38">
        <v>1</v>
      </c>
      <c r="S207" s="62">
        <f t="shared" si="114"/>
        <v>3</v>
      </c>
      <c r="T207" s="38"/>
      <c r="U207" s="38"/>
      <c r="V207" s="38"/>
      <c r="W207" s="38"/>
      <c r="X207" s="61"/>
      <c r="Y207" s="38">
        <v>1</v>
      </c>
      <c r="Z207" s="38" t="s">
        <v>418</v>
      </c>
      <c r="AA207" s="38"/>
      <c r="AB207" s="38">
        <v>1</v>
      </c>
      <c r="AC207" s="38"/>
      <c r="AD207" s="38"/>
      <c r="AE207" s="38"/>
      <c r="AF207" s="38"/>
      <c r="AG207" s="38"/>
      <c r="AH207" s="38"/>
      <c r="AI207" s="38"/>
      <c r="AJ207" s="38"/>
      <c r="AK207" s="40"/>
      <c r="AL207" s="40"/>
    </row>
    <row r="208" spans="1:38">
      <c r="A208" s="55"/>
      <c r="B208" s="38"/>
      <c r="C208" s="58" t="s">
        <v>223</v>
      </c>
      <c r="D208" s="41" t="s">
        <v>411</v>
      </c>
      <c r="E208" s="38">
        <v>130</v>
      </c>
      <c r="F208" s="189">
        <f>Classes!D173+Classes!F173+Classes!H173</f>
        <v>193</v>
      </c>
      <c r="G208" s="189"/>
      <c r="H208" s="189">
        <f>Classes!J173</f>
        <v>5</v>
      </c>
      <c r="I208" s="49">
        <f t="shared" si="122"/>
        <v>198</v>
      </c>
      <c r="J208" s="38" t="s">
        <v>417</v>
      </c>
      <c r="K208" s="38">
        <v>28</v>
      </c>
      <c r="L208" s="62">
        <f t="shared" si="123"/>
        <v>198</v>
      </c>
      <c r="M208" s="62">
        <f t="shared" si="124"/>
        <v>3.96</v>
      </c>
      <c r="N208" s="38"/>
      <c r="O208" s="60" t="s">
        <v>184</v>
      </c>
      <c r="P208" s="38">
        <v>1</v>
      </c>
      <c r="Q208" s="38">
        <v>1</v>
      </c>
      <c r="R208" s="38">
        <v>1</v>
      </c>
      <c r="S208" s="62">
        <f t="shared" si="114"/>
        <v>3</v>
      </c>
      <c r="T208" s="38"/>
      <c r="U208" s="38"/>
      <c r="V208" s="38"/>
      <c r="W208" s="38"/>
      <c r="X208" s="61"/>
      <c r="Y208" s="38">
        <v>1</v>
      </c>
      <c r="Z208" s="38" t="s">
        <v>418</v>
      </c>
      <c r="AA208" s="38"/>
      <c r="AB208" s="38">
        <v>1</v>
      </c>
      <c r="AC208" s="38"/>
      <c r="AD208" s="38"/>
      <c r="AE208" s="38"/>
      <c r="AF208" s="38"/>
      <c r="AG208" s="38"/>
      <c r="AH208" s="38"/>
      <c r="AI208" s="38"/>
      <c r="AJ208" s="38"/>
      <c r="AK208" s="40"/>
      <c r="AL208" s="40"/>
    </row>
    <row r="209" spans="1:38" s="47" customFormat="1">
      <c r="A209" s="66"/>
      <c r="B209" s="45" t="s">
        <v>182</v>
      </c>
      <c r="C209" s="59"/>
      <c r="D209" s="48"/>
      <c r="E209" s="45"/>
      <c r="F209" s="45">
        <f>SUM(F203:F208)</f>
        <v>1277</v>
      </c>
      <c r="G209" s="45"/>
      <c r="H209" s="45">
        <f t="shared" ref="H209" si="125">SUM(H203:H208)</f>
        <v>34</v>
      </c>
      <c r="I209" s="45">
        <f>SUM(I203:I208)</f>
        <v>1311</v>
      </c>
      <c r="J209" s="45"/>
      <c r="K209" s="45"/>
      <c r="L209" s="63">
        <f t="shared" si="123"/>
        <v>1311</v>
      </c>
      <c r="M209" s="63">
        <f t="shared" si="124"/>
        <v>26.22</v>
      </c>
      <c r="N209" s="45"/>
      <c r="O209" s="67"/>
      <c r="P209" s="45"/>
      <c r="Q209" s="45">
        <f t="shared" ref="Q209:S209" si="126">SUM(Q204:Q208)</f>
        <v>5</v>
      </c>
      <c r="R209" s="45">
        <f t="shared" si="126"/>
        <v>5</v>
      </c>
      <c r="S209" s="45">
        <f t="shared" si="126"/>
        <v>18</v>
      </c>
      <c r="T209" s="45"/>
      <c r="U209" s="45"/>
      <c r="V209" s="45"/>
      <c r="W209" s="45"/>
      <c r="X209" s="64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6"/>
      <c r="AL209" s="46"/>
    </row>
    <row r="210" spans="1:38" s="197" customFormat="1">
      <c r="A210" s="191">
        <v>30</v>
      </c>
      <c r="B210" s="198" t="s">
        <v>224</v>
      </c>
      <c r="C210" s="71" t="s">
        <v>224</v>
      </c>
      <c r="D210" s="192"/>
      <c r="E210" s="68"/>
      <c r="F210" s="68"/>
      <c r="G210" s="68"/>
      <c r="H210" s="68"/>
      <c r="I210" s="68"/>
      <c r="J210" s="68"/>
      <c r="K210" s="68"/>
      <c r="L210" s="193">
        <f t="shared" ref="L210" si="127">I210</f>
        <v>0</v>
      </c>
      <c r="M210" s="193">
        <f t="shared" ref="M210" si="128">L210/50</f>
        <v>0</v>
      </c>
      <c r="N210" s="68"/>
      <c r="O210" s="68"/>
      <c r="P210" s="68"/>
      <c r="Q210" s="68"/>
      <c r="R210" s="68"/>
      <c r="S210" s="62">
        <f t="shared" si="114"/>
        <v>0</v>
      </c>
      <c r="T210" s="68"/>
      <c r="U210" s="68"/>
      <c r="V210" s="68"/>
      <c r="W210" s="68"/>
      <c r="X210" s="195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196"/>
      <c r="AL210" s="196"/>
    </row>
    <row r="211" spans="1:38">
      <c r="A211" s="55"/>
      <c r="B211" s="38"/>
      <c r="C211" s="58" t="s">
        <v>225</v>
      </c>
      <c r="D211" s="41" t="s">
        <v>411</v>
      </c>
      <c r="E211" s="38">
        <v>131</v>
      </c>
      <c r="F211" s="189">
        <f>Classes!D175+Classes!F175+Classes!H175</f>
        <v>241</v>
      </c>
      <c r="G211" s="189"/>
      <c r="H211" s="189">
        <f>Classes!J175</f>
        <v>6</v>
      </c>
      <c r="I211" s="49">
        <f t="shared" ref="I211:I214" si="129">SUM(F211+H211)</f>
        <v>247</v>
      </c>
      <c r="J211" s="38" t="s">
        <v>417</v>
      </c>
      <c r="K211" s="38">
        <v>14</v>
      </c>
      <c r="L211" s="62">
        <f t="shared" ref="L211:L215" si="130">I211</f>
        <v>247</v>
      </c>
      <c r="M211" s="62">
        <f t="shared" ref="M211:M215" si="131">L211/50</f>
        <v>4.9400000000000004</v>
      </c>
      <c r="N211" s="38"/>
      <c r="O211" s="60" t="s">
        <v>185</v>
      </c>
      <c r="P211" s="38">
        <v>1</v>
      </c>
      <c r="Q211" s="38">
        <v>1</v>
      </c>
      <c r="R211" s="38">
        <v>1</v>
      </c>
      <c r="S211" s="62">
        <f t="shared" si="114"/>
        <v>3</v>
      </c>
      <c r="T211" s="38"/>
      <c r="U211" s="38"/>
      <c r="V211" s="38"/>
      <c r="W211" s="38"/>
      <c r="X211" s="61"/>
      <c r="Y211" s="38">
        <v>1</v>
      </c>
      <c r="Z211" s="38" t="s">
        <v>418</v>
      </c>
      <c r="AA211" s="38"/>
      <c r="AB211" s="38">
        <v>1</v>
      </c>
      <c r="AC211" s="38"/>
      <c r="AD211" s="38"/>
      <c r="AE211" s="38"/>
      <c r="AF211" s="38"/>
      <c r="AG211" s="38"/>
      <c r="AH211" s="38"/>
      <c r="AI211" s="38"/>
      <c r="AJ211" s="38"/>
      <c r="AK211" s="40"/>
      <c r="AL211" s="40"/>
    </row>
    <row r="212" spans="1:38">
      <c r="A212" s="55"/>
      <c r="B212" s="38"/>
      <c r="C212" s="58" t="s">
        <v>226</v>
      </c>
      <c r="D212" s="41" t="s">
        <v>411</v>
      </c>
      <c r="E212" s="38">
        <v>132</v>
      </c>
      <c r="F212" s="189">
        <f>Classes!D176+Classes!F176+Classes!H176</f>
        <v>191</v>
      </c>
      <c r="G212" s="189"/>
      <c r="H212" s="189">
        <f>Classes!J176</f>
        <v>7</v>
      </c>
      <c r="I212" s="49">
        <f t="shared" si="129"/>
        <v>198</v>
      </c>
      <c r="J212" s="38" t="s">
        <v>417</v>
      </c>
      <c r="K212" s="38">
        <v>23</v>
      </c>
      <c r="L212" s="62">
        <f t="shared" si="130"/>
        <v>198</v>
      </c>
      <c r="M212" s="62">
        <f t="shared" si="131"/>
        <v>3.96</v>
      </c>
      <c r="N212" s="38"/>
      <c r="O212" s="60" t="s">
        <v>183</v>
      </c>
      <c r="P212" s="38">
        <v>1</v>
      </c>
      <c r="Q212" s="38">
        <v>1</v>
      </c>
      <c r="R212" s="38">
        <v>1</v>
      </c>
      <c r="S212" s="62">
        <f t="shared" si="114"/>
        <v>3</v>
      </c>
      <c r="T212" s="38"/>
      <c r="U212" s="38"/>
      <c r="V212" s="38"/>
      <c r="W212" s="38"/>
      <c r="X212" s="61"/>
      <c r="Y212" s="38">
        <v>1</v>
      </c>
      <c r="Z212" s="38" t="s">
        <v>424</v>
      </c>
      <c r="AA212" s="38"/>
      <c r="AB212" s="38">
        <v>1</v>
      </c>
      <c r="AC212" s="38"/>
      <c r="AD212" s="38"/>
      <c r="AE212" s="38"/>
      <c r="AF212" s="38"/>
      <c r="AG212" s="38"/>
      <c r="AH212" s="38"/>
      <c r="AI212" s="38"/>
      <c r="AJ212" s="38"/>
      <c r="AK212" s="40"/>
      <c r="AL212" s="40"/>
    </row>
    <row r="213" spans="1:38">
      <c r="A213" s="55"/>
      <c r="B213" s="38"/>
      <c r="C213" s="58" t="s">
        <v>227</v>
      </c>
      <c r="D213" s="41" t="s">
        <v>411</v>
      </c>
      <c r="E213" s="38">
        <v>133</v>
      </c>
      <c r="F213" s="189">
        <f>Classes!D177+Classes!F177+Classes!H177</f>
        <v>198</v>
      </c>
      <c r="G213" s="189"/>
      <c r="H213" s="189">
        <f>Classes!J177</f>
        <v>6</v>
      </c>
      <c r="I213" s="49">
        <f t="shared" si="129"/>
        <v>204</v>
      </c>
      <c r="J213" s="38" t="s">
        <v>417</v>
      </c>
      <c r="K213" s="38">
        <v>14</v>
      </c>
      <c r="L213" s="62">
        <f t="shared" si="130"/>
        <v>204</v>
      </c>
      <c r="M213" s="62">
        <f t="shared" si="131"/>
        <v>4.08</v>
      </c>
      <c r="N213" s="38"/>
      <c r="O213" s="60" t="s">
        <v>183</v>
      </c>
      <c r="P213" s="38">
        <v>2</v>
      </c>
      <c r="Q213" s="38">
        <v>1</v>
      </c>
      <c r="R213" s="38">
        <v>1</v>
      </c>
      <c r="S213" s="62">
        <f t="shared" si="114"/>
        <v>4</v>
      </c>
      <c r="T213" s="38"/>
      <c r="U213" s="38"/>
      <c r="V213" s="38"/>
      <c r="W213" s="38"/>
      <c r="X213" s="61"/>
      <c r="Y213" s="38">
        <v>2</v>
      </c>
      <c r="Z213" s="38" t="s">
        <v>419</v>
      </c>
      <c r="AA213" s="38"/>
      <c r="AB213" s="38">
        <v>1</v>
      </c>
      <c r="AC213" s="38"/>
      <c r="AD213" s="38"/>
      <c r="AE213" s="38"/>
      <c r="AF213" s="38"/>
      <c r="AG213" s="38"/>
      <c r="AH213" s="38"/>
      <c r="AI213" s="38"/>
      <c r="AJ213" s="38"/>
      <c r="AK213" s="40"/>
      <c r="AL213" s="40"/>
    </row>
    <row r="214" spans="1:38">
      <c r="A214" s="55"/>
      <c r="B214" s="38"/>
      <c r="C214" s="58" t="s">
        <v>228</v>
      </c>
      <c r="D214" s="41" t="s">
        <v>411</v>
      </c>
      <c r="E214" s="38">
        <v>134</v>
      </c>
      <c r="F214" s="189">
        <f>Classes!D178+Classes!F178+Classes!H178</f>
        <v>143</v>
      </c>
      <c r="G214" s="189"/>
      <c r="H214" s="189">
        <f>Classes!J178</f>
        <v>7</v>
      </c>
      <c r="I214" s="49">
        <f t="shared" si="129"/>
        <v>150</v>
      </c>
      <c r="J214" s="38" t="s">
        <v>417</v>
      </c>
      <c r="K214" s="38">
        <v>18</v>
      </c>
      <c r="L214" s="62">
        <f t="shared" si="130"/>
        <v>150</v>
      </c>
      <c r="M214" s="62">
        <f t="shared" si="131"/>
        <v>3</v>
      </c>
      <c r="N214" s="38"/>
      <c r="O214" s="60" t="s">
        <v>183</v>
      </c>
      <c r="P214" s="38">
        <v>1</v>
      </c>
      <c r="Q214" s="38">
        <v>1</v>
      </c>
      <c r="R214" s="38">
        <v>1</v>
      </c>
      <c r="S214" s="62">
        <f t="shared" si="114"/>
        <v>3</v>
      </c>
      <c r="T214" s="38"/>
      <c r="U214" s="38"/>
      <c r="V214" s="38"/>
      <c r="W214" s="38"/>
      <c r="X214" s="61"/>
      <c r="Y214" s="38">
        <v>1</v>
      </c>
      <c r="Z214" s="38" t="s">
        <v>423</v>
      </c>
      <c r="AA214" s="38"/>
      <c r="AB214" s="38">
        <v>1</v>
      </c>
      <c r="AC214" s="38"/>
      <c r="AD214" s="38"/>
      <c r="AE214" s="38"/>
      <c r="AF214" s="38"/>
      <c r="AG214" s="38"/>
      <c r="AH214" s="38"/>
      <c r="AI214" s="38"/>
      <c r="AJ214" s="38"/>
      <c r="AK214" s="40"/>
      <c r="AL214" s="40"/>
    </row>
    <row r="215" spans="1:38" s="47" customFormat="1">
      <c r="A215" s="45"/>
      <c r="B215" s="42" t="s">
        <v>182</v>
      </c>
      <c r="C215" s="43"/>
      <c r="D215" s="44"/>
      <c r="E215" s="44"/>
      <c r="F215" s="44">
        <f>SUM(F210:F214)</f>
        <v>773</v>
      </c>
      <c r="G215" s="44"/>
      <c r="H215" s="44">
        <f>SUM(H210:H214)</f>
        <v>26</v>
      </c>
      <c r="I215" s="44">
        <f>SUM(I210:I214)</f>
        <v>799</v>
      </c>
      <c r="J215" s="45"/>
      <c r="K215" s="44"/>
      <c r="L215" s="63">
        <f t="shared" si="130"/>
        <v>799</v>
      </c>
      <c r="M215" s="63">
        <f t="shared" si="131"/>
        <v>15.98</v>
      </c>
      <c r="N215" s="44"/>
      <c r="O215" s="67"/>
      <c r="P215" s="45">
        <f>SUM(P211:P214)</f>
        <v>5</v>
      </c>
      <c r="Q215" s="45">
        <f t="shared" ref="Q215:S215" si="132">SUM(Q211:Q214)</f>
        <v>4</v>
      </c>
      <c r="R215" s="45">
        <f t="shared" si="132"/>
        <v>4</v>
      </c>
      <c r="S215" s="45">
        <f t="shared" si="132"/>
        <v>13</v>
      </c>
      <c r="T215" s="44"/>
      <c r="U215" s="44"/>
      <c r="V215" s="44"/>
      <c r="W215" s="44"/>
      <c r="X215" s="64">
        <f t="shared" ref="X215" si="133">+L215/(S215*$W$19)</f>
        <v>0.94556213017751478</v>
      </c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6"/>
      <c r="AL215" s="46"/>
    </row>
    <row r="216" spans="1:38" s="197" customFormat="1">
      <c r="A216" s="68"/>
      <c r="B216" s="200" t="s">
        <v>181</v>
      </c>
      <c r="C216" s="200" t="s">
        <v>181</v>
      </c>
      <c r="D216" s="68"/>
      <c r="E216" s="68"/>
      <c r="F216" s="68">
        <f>F28+F36+F44+F50+F57+F64+F71+F76+F83+F89+F96+F103+F110+F117+F125+F133+F139+F145+F150+F156+F163+F169+F174+F181+F187+F192+F197+F202+F209+F215</f>
        <v>28069</v>
      </c>
      <c r="G216" s="68"/>
      <c r="H216" s="68">
        <f>H28+H36+H44+H50+H57+H64+H71+H76+H83+H89+H96+H103+H110+H117+H125+H133+H139+H145+H150+H156+H163+H169+H174+H181+H187+H192+H197+H202+H209+H215</f>
        <v>958</v>
      </c>
      <c r="I216" s="68">
        <f>I28+I36+I44+I50+I57+I64+I71+I76+I83+I89+I96+I103+I110+I117+I125+I133+I139+I145+I150+I156+I163+I169+I174+I181+I187+I192+I197+I202+I209+I215</f>
        <v>29027</v>
      </c>
      <c r="J216" s="68"/>
      <c r="K216" s="68"/>
      <c r="L216" s="193">
        <f t="shared" ref="L216" si="134">I216</f>
        <v>29027</v>
      </c>
      <c r="M216" s="193">
        <f t="shared" ref="M216" si="135">L216/50</f>
        <v>580.54</v>
      </c>
      <c r="N216" s="68"/>
      <c r="O216" s="201"/>
      <c r="P216" s="68">
        <f>P28+P36+P44+P50+P57+P64+P71+P76+P83+P89+P96+P103+P110+P117+P125+P133+P139+P145+P150+P156+P163+P169+P174+P181+P187+P192+P197+P202+P209+P215+P215</f>
        <v>204</v>
      </c>
      <c r="Q216" s="68">
        <f t="shared" ref="Q216:S216" si="136">Q28+Q36+Q44+Q50+Q57+Q64+Q71+Q76+Q83+Q89+Q96+Q103+Q110+Q117+Q125+Q133+Q139+Q145+Q150+Q156+Q163+Q169+Q174+Q181+Q187+Q192+Q197+Q202+Q209+Q215+Q215</f>
        <v>146</v>
      </c>
      <c r="R216" s="68">
        <f t="shared" si="136"/>
        <v>139</v>
      </c>
      <c r="S216" s="68">
        <f t="shared" si="136"/>
        <v>497</v>
      </c>
      <c r="T216" s="68"/>
      <c r="U216" s="68"/>
      <c r="V216" s="68"/>
      <c r="W216" s="68"/>
      <c r="X216" s="195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196"/>
      <c r="AL216" s="196"/>
    </row>
    <row r="217" spans="1:38">
      <c r="A217" s="73"/>
      <c r="E217">
        <f>958+4740+8579+14750</f>
        <v>29027</v>
      </c>
      <c r="F217" s="40"/>
      <c r="G217" s="40"/>
      <c r="J217" s="38"/>
      <c r="O217" s="51"/>
    </row>
    <row r="218" spans="1:38">
      <c r="F218" s="40"/>
      <c r="G218" s="40"/>
    </row>
    <row r="219" spans="1:38">
      <c r="F219" s="40"/>
      <c r="G219" s="40"/>
    </row>
    <row r="220" spans="1:38">
      <c r="F220" s="40"/>
      <c r="G220" s="40"/>
    </row>
    <row r="221" spans="1:38">
      <c r="F221" s="40"/>
      <c r="G221" s="40"/>
    </row>
  </sheetData>
  <mergeCells count="34">
    <mergeCell ref="P10:V10"/>
    <mergeCell ref="A6:K6"/>
    <mergeCell ref="N6:O6"/>
    <mergeCell ref="A8:C8"/>
    <mergeCell ref="D8:E8"/>
    <mergeCell ref="J10:K10"/>
    <mergeCell ref="A11:C11"/>
    <mergeCell ref="J11:K11"/>
    <mergeCell ref="P11:U11"/>
    <mergeCell ref="A12:C12"/>
    <mergeCell ref="J12:K12"/>
    <mergeCell ref="P12:U12"/>
    <mergeCell ref="L11:M11"/>
    <mergeCell ref="L12:M12"/>
    <mergeCell ref="A13:C13"/>
    <mergeCell ref="J13:K13"/>
    <mergeCell ref="P13:U13"/>
    <mergeCell ref="A14:C14"/>
    <mergeCell ref="J14:K14"/>
    <mergeCell ref="P14:U14"/>
    <mergeCell ref="L13:M13"/>
    <mergeCell ref="L14:M14"/>
    <mergeCell ref="J16:K16"/>
    <mergeCell ref="P16:U16"/>
    <mergeCell ref="E20:O20"/>
    <mergeCell ref="P20:S20"/>
    <mergeCell ref="T20:V20"/>
    <mergeCell ref="F16:H16"/>
    <mergeCell ref="L16:M16"/>
    <mergeCell ref="W20:X20"/>
    <mergeCell ref="Y20:AB20"/>
    <mergeCell ref="AC20:AD20"/>
    <mergeCell ref="AE20:AF20"/>
    <mergeCell ref="P15:U15"/>
  </mergeCells>
  <phoneticPr fontId="41" type="noConversion"/>
  <conditionalFormatting sqref="O194:O197 O199:O202 O204:O209 O211:O215 O72:O75 O77:O82 O90:O109 O111:O116 O118:O138 O140:O144 O146:O149 O189:O192 O37:O43 O29:O35 O22:O27 O45:O49 O51:O70 O84:O88 O151:O162 O164:O187">
    <cfRule type="cellIs" dxfId="5" priority="82" operator="equal">
      <formula>"Dificil"</formula>
    </cfRule>
    <cfRule type="cellIs" dxfId="4" priority="83" operator="equal">
      <formula>"Moderado"</formula>
    </cfRule>
    <cfRule type="cellIs" dxfId="3" priority="84" operator="equal">
      <formula>"Facil"</formula>
    </cfRule>
  </conditionalFormatting>
  <conditionalFormatting sqref="O203:O208">
    <cfRule type="cellIs" dxfId="2" priority="1" operator="equal">
      <formula>"Dificil"</formula>
    </cfRule>
    <cfRule type="cellIs" dxfId="1" priority="2" operator="equal">
      <formula>"Moderado"</formula>
    </cfRule>
    <cfRule type="cellIs" dxfId="0" priority="3" operator="equal">
      <formula>"Facil"</formula>
    </cfRule>
  </conditionalFormatting>
  <pageMargins left="0.7" right="0.7" top="0.75" bottom="0.75" header="0.3" footer="0.3"/>
  <pageSetup paperSize="9" orientation="portrait" horizontalDpi="4294967295" verticalDpi="4294967295"/>
  <rowBreaks count="1" manualBreakCount="1">
    <brk id="47" max="16383" man="1"/>
  </rowBreaks>
  <colBreaks count="1" manualBreakCount="1">
    <brk id="14" max="1048575" man="1"/>
  </col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5"/>
  <sheetViews>
    <sheetView tabSelected="1" workbookViewId="0">
      <selection activeCell="A6" sqref="A6:M6"/>
    </sheetView>
  </sheetViews>
  <sheetFormatPr baseColWidth="10" defaultColWidth="9" defaultRowHeight="14" x14ac:dyDescent="0"/>
  <cols>
    <col min="1" max="1" width="8.5" style="75" customWidth="1"/>
    <col min="2" max="2" width="36.33203125" style="74" customWidth="1"/>
    <col min="3" max="9" width="9" style="74"/>
    <col min="10" max="10" width="10" style="74" customWidth="1"/>
    <col min="11" max="12" width="33.83203125" style="74" customWidth="1"/>
    <col min="13" max="13" width="11.5" style="74" customWidth="1"/>
    <col min="14" max="14" width="9" style="74"/>
    <col min="15" max="258" width="10" style="74" customWidth="1"/>
    <col min="259" max="16384" width="9" style="74"/>
  </cols>
  <sheetData>
    <row r="4" spans="1:14" ht="15">
      <c r="A4" s="532" t="s">
        <v>229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</row>
    <row r="5" spans="1:14" ht="15">
      <c r="A5" s="532" t="s">
        <v>230</v>
      </c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</row>
    <row r="6" spans="1:14" ht="15">
      <c r="A6" s="532" t="s">
        <v>231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</row>
    <row r="7" spans="1:14">
      <c r="A7" s="533"/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</row>
    <row r="9" spans="1:14" ht="15">
      <c r="A9" s="534" t="s">
        <v>232</v>
      </c>
      <c r="B9" s="534"/>
      <c r="C9" s="534"/>
      <c r="D9" s="534"/>
      <c r="E9" s="534"/>
      <c r="F9" s="534"/>
      <c r="G9" s="534"/>
      <c r="H9" s="534"/>
      <c r="I9" s="534"/>
      <c r="J9" s="534"/>
      <c r="K9" s="534"/>
      <c r="L9" s="534"/>
      <c r="M9" s="534"/>
    </row>
    <row r="10" spans="1:14" ht="15" thickBot="1"/>
    <row r="11" spans="1:14" ht="16.5" customHeight="1">
      <c r="A11" s="527" t="s">
        <v>233</v>
      </c>
      <c r="B11" s="527" t="s">
        <v>234</v>
      </c>
      <c r="C11" s="536" t="s">
        <v>235</v>
      </c>
      <c r="D11" s="537"/>
      <c r="E11" s="536" t="s">
        <v>236</v>
      </c>
      <c r="F11" s="537"/>
      <c r="G11" s="536" t="s">
        <v>237</v>
      </c>
      <c r="H11" s="540"/>
      <c r="I11" s="315" t="s">
        <v>777</v>
      </c>
      <c r="J11" s="542" t="s">
        <v>238</v>
      </c>
      <c r="K11" s="536" t="s">
        <v>239</v>
      </c>
      <c r="L11" s="540"/>
      <c r="M11" s="540"/>
      <c r="N11" s="537"/>
    </row>
    <row r="12" spans="1:14" ht="16" thickBot="1">
      <c r="A12" s="535"/>
      <c r="B12" s="535"/>
      <c r="C12" s="538"/>
      <c r="D12" s="539"/>
      <c r="E12" s="538"/>
      <c r="F12" s="539"/>
      <c r="G12" s="538"/>
      <c r="H12" s="541"/>
      <c r="I12" s="316"/>
      <c r="J12" s="543"/>
      <c r="K12" s="538"/>
      <c r="L12" s="541"/>
      <c r="M12" s="541"/>
      <c r="N12" s="539"/>
    </row>
    <row r="13" spans="1:14" ht="16" thickBot="1">
      <c r="A13" s="535"/>
      <c r="B13" s="528"/>
      <c r="C13" s="76" t="s">
        <v>240</v>
      </c>
      <c r="D13" s="77" t="s">
        <v>241</v>
      </c>
      <c r="E13" s="76" t="s">
        <v>240</v>
      </c>
      <c r="F13" s="78" t="s">
        <v>241</v>
      </c>
      <c r="G13" s="79" t="s">
        <v>240</v>
      </c>
      <c r="H13" s="80" t="s">
        <v>241</v>
      </c>
      <c r="I13" s="449"/>
      <c r="J13" s="538"/>
      <c r="K13" s="543" t="s">
        <v>242</v>
      </c>
      <c r="L13" s="527" t="s">
        <v>782</v>
      </c>
      <c r="M13" s="527" t="s">
        <v>243</v>
      </c>
      <c r="N13" s="81"/>
    </row>
    <row r="14" spans="1:14" ht="16" thickBot="1">
      <c r="A14" s="528"/>
      <c r="B14" s="82" t="s">
        <v>181</v>
      </c>
      <c r="C14" s="83">
        <f>SUM(C15,C21,C28,C35,C40,C46,C52,C58,C62,C68,C73,C79,C85,C91,C97,C104,C111,C116,C121,C125,C130,C136,C141,C145,C151,C156,C160,C164,C168,C174)</f>
        <v>6704</v>
      </c>
      <c r="D14" s="83">
        <f t="shared" ref="D14:H14" si="0">SUM(D15,D21,D28,D35,D40,D46,D52,D58,D62,D68,D73,D79,D85,D91,D97,D104,D111,D116,D121,D125,D130,D136,D141,D145,D151,D156,D160,D164,D168,D174)</f>
        <v>14750</v>
      </c>
      <c r="E14" s="83">
        <f t="shared" si="0"/>
        <v>3941</v>
      </c>
      <c r="F14" s="83">
        <f t="shared" si="0"/>
        <v>8579</v>
      </c>
      <c r="G14" s="83">
        <f t="shared" si="0"/>
        <v>2165</v>
      </c>
      <c r="H14" s="83">
        <f t="shared" si="0"/>
        <v>4740</v>
      </c>
      <c r="I14" s="83">
        <f>SUM(I15,I21,I28,I35,I40,I46,I52,I58,I62,I68,I73,I79,I85,I91,I97,I104,I111,I116,I121,I125,I130,I136,I141,I145,I151,I156,I160,I164,I168,I174)</f>
        <v>40879</v>
      </c>
      <c r="J14" s="84">
        <f t="shared" ref="J14" si="1">SUM(J15,J21,J28,J35,J40,J46,J52,J58,J62,J68,J73,J79,J85,J91,J97,J104,J111,J116,J121,J125,J130,J136,J141,J145,J151,J156,J160,J164,J168,J174)</f>
        <v>958</v>
      </c>
      <c r="K14" s="538"/>
      <c r="L14" s="528"/>
      <c r="M14" s="528"/>
      <c r="N14" s="85"/>
    </row>
    <row r="15" spans="1:14" ht="16" thickBot="1">
      <c r="A15" s="86"/>
      <c r="B15" s="87" t="s">
        <v>244</v>
      </c>
      <c r="C15" s="88">
        <f>SUM(C16:C20)</f>
        <v>409</v>
      </c>
      <c r="D15" s="88">
        <f t="shared" ref="D15:H15" si="2">SUM(D16:D20)</f>
        <v>794</v>
      </c>
      <c r="E15" s="88">
        <f t="shared" si="2"/>
        <v>201</v>
      </c>
      <c r="F15" s="88">
        <f t="shared" si="2"/>
        <v>426</v>
      </c>
      <c r="G15" s="88">
        <f t="shared" si="2"/>
        <v>160</v>
      </c>
      <c r="H15" s="88">
        <f t="shared" si="2"/>
        <v>338</v>
      </c>
      <c r="I15" s="90">
        <f>SUM(C15:H15)</f>
        <v>2328</v>
      </c>
      <c r="J15" s="90">
        <f t="shared" ref="J15" si="3">SUM(J16:J20)</f>
        <v>79</v>
      </c>
      <c r="K15" s="544"/>
      <c r="L15" s="545"/>
      <c r="M15" s="546"/>
      <c r="N15" s="91"/>
    </row>
    <row r="16" spans="1:14" ht="15">
      <c r="A16" s="92">
        <v>1</v>
      </c>
      <c r="B16" s="93" t="s">
        <v>245</v>
      </c>
      <c r="C16" s="94">
        <v>177</v>
      </c>
      <c r="D16" s="95">
        <v>330</v>
      </c>
      <c r="E16" s="96">
        <v>90</v>
      </c>
      <c r="F16" s="97">
        <v>177</v>
      </c>
      <c r="G16" s="96">
        <v>101</v>
      </c>
      <c r="H16" s="97">
        <v>203</v>
      </c>
      <c r="I16" s="98"/>
      <c r="J16" s="98">
        <v>37</v>
      </c>
      <c r="K16" s="99"/>
      <c r="L16" s="451"/>
      <c r="M16" s="100"/>
      <c r="N16" s="91"/>
    </row>
    <row r="17" spans="1:14" ht="15">
      <c r="A17" s="92">
        <v>2</v>
      </c>
      <c r="B17" s="101" t="s">
        <v>246</v>
      </c>
      <c r="C17" s="102">
        <v>62</v>
      </c>
      <c r="D17" s="103">
        <v>137</v>
      </c>
      <c r="E17" s="104">
        <v>34</v>
      </c>
      <c r="F17" s="105">
        <v>84</v>
      </c>
      <c r="G17" s="104">
        <v>24</v>
      </c>
      <c r="H17" s="105">
        <v>60</v>
      </c>
      <c r="I17" s="106"/>
      <c r="J17" s="106">
        <v>14</v>
      </c>
      <c r="K17" s="99"/>
      <c r="L17" s="451"/>
      <c r="M17" s="100"/>
      <c r="N17" s="91"/>
    </row>
    <row r="18" spans="1:14" ht="15">
      <c r="A18" s="92">
        <v>3</v>
      </c>
      <c r="B18" s="101" t="s">
        <v>247</v>
      </c>
      <c r="C18" s="102">
        <v>31</v>
      </c>
      <c r="D18" s="103">
        <v>73</v>
      </c>
      <c r="E18" s="104">
        <v>30</v>
      </c>
      <c r="F18" s="105">
        <v>49</v>
      </c>
      <c r="G18" s="104">
        <v>8</v>
      </c>
      <c r="H18" s="105">
        <v>20</v>
      </c>
      <c r="I18" s="106"/>
      <c r="J18" s="106">
        <v>8</v>
      </c>
      <c r="K18" s="99"/>
      <c r="L18" s="451"/>
      <c r="M18" s="100"/>
      <c r="N18" s="91"/>
    </row>
    <row r="19" spans="1:14" ht="15">
      <c r="A19" s="92">
        <v>4</v>
      </c>
      <c r="B19" s="101" t="s">
        <v>248</v>
      </c>
      <c r="C19" s="102">
        <v>36</v>
      </c>
      <c r="D19" s="103">
        <v>80</v>
      </c>
      <c r="E19" s="104">
        <v>18</v>
      </c>
      <c r="F19" s="105">
        <v>42</v>
      </c>
      <c r="G19" s="104">
        <v>15</v>
      </c>
      <c r="H19" s="105">
        <v>26</v>
      </c>
      <c r="I19" s="106"/>
      <c r="J19" s="106">
        <v>10</v>
      </c>
      <c r="K19" s="99"/>
      <c r="L19" s="451"/>
      <c r="M19" s="100"/>
      <c r="N19" s="91"/>
    </row>
    <row r="20" spans="1:14" ht="16" thickBot="1">
      <c r="A20" s="92">
        <v>5</v>
      </c>
      <c r="B20" s="107" t="s">
        <v>249</v>
      </c>
      <c r="C20" s="108">
        <v>103</v>
      </c>
      <c r="D20" s="109">
        <v>174</v>
      </c>
      <c r="E20" s="110">
        <v>29</v>
      </c>
      <c r="F20" s="111">
        <v>74</v>
      </c>
      <c r="G20" s="110">
        <v>12</v>
      </c>
      <c r="H20" s="111">
        <v>29</v>
      </c>
      <c r="I20" s="112"/>
      <c r="J20" s="112">
        <v>10</v>
      </c>
      <c r="K20" s="99"/>
      <c r="L20" s="451"/>
      <c r="M20" s="100"/>
      <c r="N20" s="91"/>
    </row>
    <row r="21" spans="1:14" ht="16" thickBot="1">
      <c r="A21" s="113"/>
      <c r="B21" s="87" t="s">
        <v>250</v>
      </c>
      <c r="C21" s="88">
        <f>SUM(C22:C27)</f>
        <v>315</v>
      </c>
      <c r="D21" s="88">
        <f t="shared" ref="D21:H21" si="4">SUM(D22:D27)</f>
        <v>612</v>
      </c>
      <c r="E21" s="88">
        <f t="shared" si="4"/>
        <v>155</v>
      </c>
      <c r="F21" s="88">
        <f t="shared" si="4"/>
        <v>366</v>
      </c>
      <c r="G21" s="88">
        <f t="shared" si="4"/>
        <v>122</v>
      </c>
      <c r="H21" s="88">
        <f t="shared" si="4"/>
        <v>252</v>
      </c>
      <c r="I21" s="90">
        <f>SUM(C21:H21)</f>
        <v>1822</v>
      </c>
      <c r="J21" s="90">
        <f t="shared" ref="J21" si="5">SUM(J22:J27)</f>
        <v>43</v>
      </c>
      <c r="K21" s="529"/>
      <c r="L21" s="530"/>
      <c r="M21" s="531"/>
      <c r="N21" s="91"/>
    </row>
    <row r="22" spans="1:14" ht="15">
      <c r="A22" s="92">
        <v>6</v>
      </c>
      <c r="B22" s="93" t="s">
        <v>251</v>
      </c>
      <c r="C22" s="114">
        <v>80</v>
      </c>
      <c r="D22" s="115">
        <v>160</v>
      </c>
      <c r="E22" s="114">
        <v>26</v>
      </c>
      <c r="F22" s="115">
        <v>71</v>
      </c>
      <c r="G22" s="114">
        <v>15</v>
      </c>
      <c r="H22" s="115">
        <v>45</v>
      </c>
      <c r="I22" s="116"/>
      <c r="J22" s="116">
        <v>10</v>
      </c>
      <c r="K22" s="99"/>
      <c r="L22" s="451"/>
      <c r="M22" s="100"/>
      <c r="N22" s="91"/>
    </row>
    <row r="23" spans="1:14" ht="15">
      <c r="A23" s="92">
        <v>7</v>
      </c>
      <c r="B23" s="101" t="s">
        <v>252</v>
      </c>
      <c r="C23" s="117">
        <v>27</v>
      </c>
      <c r="D23" s="118">
        <v>57</v>
      </c>
      <c r="E23" s="117">
        <v>19</v>
      </c>
      <c r="F23" s="118">
        <v>40</v>
      </c>
      <c r="G23" s="117">
        <v>22</v>
      </c>
      <c r="H23" s="118">
        <v>36</v>
      </c>
      <c r="I23" s="119"/>
      <c r="J23" s="119">
        <v>6</v>
      </c>
      <c r="K23" s="99"/>
      <c r="L23" s="451"/>
      <c r="M23" s="100"/>
      <c r="N23" s="91"/>
    </row>
    <row r="24" spans="1:14" ht="15">
      <c r="A24" s="92">
        <v>8</v>
      </c>
      <c r="B24" s="101" t="s">
        <v>253</v>
      </c>
      <c r="C24" s="117">
        <v>74</v>
      </c>
      <c r="D24" s="118">
        <v>123</v>
      </c>
      <c r="E24" s="117">
        <v>25</v>
      </c>
      <c r="F24" s="118">
        <v>70</v>
      </c>
      <c r="G24" s="117">
        <v>21</v>
      </c>
      <c r="H24" s="118">
        <v>42</v>
      </c>
      <c r="I24" s="119"/>
      <c r="J24" s="119">
        <v>7</v>
      </c>
      <c r="K24" s="99"/>
      <c r="L24" s="451"/>
      <c r="M24" s="100"/>
      <c r="N24" s="91"/>
    </row>
    <row r="25" spans="1:14" ht="15">
      <c r="A25" s="92">
        <v>9</v>
      </c>
      <c r="B25" s="101" t="s">
        <v>254</v>
      </c>
      <c r="C25" s="117">
        <v>34</v>
      </c>
      <c r="D25" s="118">
        <v>65</v>
      </c>
      <c r="E25" s="117">
        <v>19</v>
      </c>
      <c r="F25" s="118">
        <v>46</v>
      </c>
      <c r="G25" s="117">
        <v>9</v>
      </c>
      <c r="H25" s="118">
        <v>34</v>
      </c>
      <c r="I25" s="119"/>
      <c r="J25" s="119">
        <v>7</v>
      </c>
      <c r="K25" s="99"/>
      <c r="L25" s="451"/>
      <c r="M25" s="100"/>
      <c r="N25" s="91"/>
    </row>
    <row r="26" spans="1:14" ht="15">
      <c r="A26" s="92">
        <v>10</v>
      </c>
      <c r="B26" s="101" t="s">
        <v>255</v>
      </c>
      <c r="C26" s="117">
        <v>44</v>
      </c>
      <c r="D26" s="118">
        <v>82</v>
      </c>
      <c r="E26" s="117">
        <v>30</v>
      </c>
      <c r="F26" s="118">
        <v>63</v>
      </c>
      <c r="G26" s="117">
        <v>14</v>
      </c>
      <c r="H26" s="118">
        <v>30</v>
      </c>
      <c r="I26" s="119"/>
      <c r="J26" s="119">
        <v>6</v>
      </c>
      <c r="K26" s="99"/>
      <c r="L26" s="451"/>
      <c r="M26" s="100"/>
      <c r="N26" s="91"/>
    </row>
    <row r="27" spans="1:14" ht="16" thickBot="1">
      <c r="A27" s="92">
        <v>11</v>
      </c>
      <c r="B27" s="107" t="s">
        <v>256</v>
      </c>
      <c r="C27" s="120">
        <v>56</v>
      </c>
      <c r="D27" s="121">
        <v>125</v>
      </c>
      <c r="E27" s="120">
        <v>36</v>
      </c>
      <c r="F27" s="121">
        <v>76</v>
      </c>
      <c r="G27" s="120">
        <v>41</v>
      </c>
      <c r="H27" s="121">
        <v>65</v>
      </c>
      <c r="I27" s="122"/>
      <c r="J27" s="122">
        <v>7</v>
      </c>
      <c r="K27" s="99"/>
      <c r="L27" s="451"/>
      <c r="M27" s="100"/>
      <c r="N27" s="91"/>
    </row>
    <row r="28" spans="1:14" ht="16" thickBot="1">
      <c r="A28" s="113"/>
      <c r="B28" s="87" t="s">
        <v>257</v>
      </c>
      <c r="C28" s="88">
        <f>SUM(C29:C34)</f>
        <v>252</v>
      </c>
      <c r="D28" s="88">
        <f t="shared" ref="D28:H28" si="6">SUM(D29:D34)</f>
        <v>620</v>
      </c>
      <c r="E28" s="88">
        <f t="shared" si="6"/>
        <v>166</v>
      </c>
      <c r="F28" s="88">
        <f t="shared" si="6"/>
        <v>402</v>
      </c>
      <c r="G28" s="88">
        <f t="shared" si="6"/>
        <v>106</v>
      </c>
      <c r="H28" s="88">
        <f t="shared" si="6"/>
        <v>232</v>
      </c>
      <c r="I28" s="90">
        <f>SUM(C28:H28)</f>
        <v>1778</v>
      </c>
      <c r="J28" s="90">
        <f t="shared" ref="J28" si="7">SUM(J29:J34)</f>
        <v>42</v>
      </c>
      <c r="K28" s="529"/>
      <c r="L28" s="530"/>
      <c r="M28" s="531"/>
      <c r="N28" s="91"/>
    </row>
    <row r="29" spans="1:14" ht="15">
      <c r="A29" s="92">
        <v>12</v>
      </c>
      <c r="B29" s="93" t="s">
        <v>258</v>
      </c>
      <c r="C29" s="96">
        <v>28</v>
      </c>
      <c r="D29" s="97">
        <v>76</v>
      </c>
      <c r="E29" s="96">
        <v>20</v>
      </c>
      <c r="F29" s="97">
        <v>57</v>
      </c>
      <c r="G29" s="96">
        <v>16</v>
      </c>
      <c r="H29" s="97">
        <v>55</v>
      </c>
      <c r="I29" s="98"/>
      <c r="J29" s="98">
        <v>4</v>
      </c>
      <c r="K29" s="99"/>
      <c r="L29" s="451"/>
      <c r="M29" s="100"/>
      <c r="N29" s="91"/>
    </row>
    <row r="30" spans="1:14" ht="15">
      <c r="A30" s="92">
        <v>13</v>
      </c>
      <c r="B30" s="101" t="s">
        <v>259</v>
      </c>
      <c r="C30" s="104">
        <v>65</v>
      </c>
      <c r="D30" s="105">
        <v>130</v>
      </c>
      <c r="E30" s="104">
        <v>23</v>
      </c>
      <c r="F30" s="105">
        <v>50</v>
      </c>
      <c r="G30" s="104">
        <v>26</v>
      </c>
      <c r="H30" s="105">
        <v>50</v>
      </c>
      <c r="I30" s="106"/>
      <c r="J30" s="106">
        <v>11</v>
      </c>
      <c r="K30" s="99"/>
      <c r="L30" s="451"/>
      <c r="M30" s="100"/>
      <c r="N30" s="91"/>
    </row>
    <row r="31" spans="1:14" ht="15">
      <c r="A31" s="92">
        <v>14</v>
      </c>
      <c r="B31" s="101" t="s">
        <v>260</v>
      </c>
      <c r="C31" s="104">
        <v>50</v>
      </c>
      <c r="D31" s="105">
        <v>103</v>
      </c>
      <c r="E31" s="104">
        <v>35</v>
      </c>
      <c r="F31" s="105">
        <v>84</v>
      </c>
      <c r="G31" s="104">
        <v>13</v>
      </c>
      <c r="H31" s="105">
        <v>31</v>
      </c>
      <c r="I31" s="106"/>
      <c r="J31" s="106">
        <v>7</v>
      </c>
      <c r="K31" s="99"/>
      <c r="L31" s="451"/>
      <c r="M31" s="100"/>
      <c r="N31" s="91"/>
    </row>
    <row r="32" spans="1:14" ht="15">
      <c r="A32" s="92">
        <v>15</v>
      </c>
      <c r="B32" s="101" t="s">
        <v>261</v>
      </c>
      <c r="C32" s="104">
        <v>36</v>
      </c>
      <c r="D32" s="105">
        <v>104</v>
      </c>
      <c r="E32" s="104">
        <v>23</v>
      </c>
      <c r="F32" s="105">
        <v>67</v>
      </c>
      <c r="G32" s="104">
        <v>14</v>
      </c>
      <c r="H32" s="105">
        <v>28</v>
      </c>
      <c r="I32" s="106"/>
      <c r="J32" s="106">
        <v>8</v>
      </c>
      <c r="K32" s="99"/>
      <c r="L32" s="451"/>
      <c r="M32" s="100"/>
      <c r="N32" s="91"/>
    </row>
    <row r="33" spans="1:14" ht="15">
      <c r="A33" s="92">
        <v>16</v>
      </c>
      <c r="B33" s="101" t="s">
        <v>262</v>
      </c>
      <c r="C33" s="104">
        <v>43</v>
      </c>
      <c r="D33" s="105">
        <v>97</v>
      </c>
      <c r="E33" s="104">
        <v>30</v>
      </c>
      <c r="F33" s="105">
        <v>84</v>
      </c>
      <c r="G33" s="104">
        <v>20</v>
      </c>
      <c r="H33" s="105">
        <v>28</v>
      </c>
      <c r="I33" s="106"/>
      <c r="J33" s="106">
        <v>6</v>
      </c>
      <c r="K33" s="99"/>
      <c r="L33" s="451"/>
      <c r="M33" s="100"/>
      <c r="N33" s="91"/>
    </row>
    <row r="34" spans="1:14" ht="16" thickBot="1">
      <c r="A34" s="92">
        <v>17</v>
      </c>
      <c r="B34" s="107" t="s">
        <v>263</v>
      </c>
      <c r="C34" s="120">
        <v>30</v>
      </c>
      <c r="D34" s="121">
        <v>110</v>
      </c>
      <c r="E34" s="120">
        <v>35</v>
      </c>
      <c r="F34" s="121">
        <v>60</v>
      </c>
      <c r="G34" s="120">
        <v>17</v>
      </c>
      <c r="H34" s="121">
        <v>40</v>
      </c>
      <c r="I34" s="122"/>
      <c r="J34" s="122">
        <v>6</v>
      </c>
      <c r="K34" s="99"/>
      <c r="L34" s="451"/>
      <c r="M34" s="100"/>
      <c r="N34" s="91"/>
    </row>
    <row r="35" spans="1:14" ht="16" thickBot="1">
      <c r="A35" s="113"/>
      <c r="B35" s="87" t="s">
        <v>264</v>
      </c>
      <c r="C35" s="88">
        <f>SUM(C36:C39)</f>
        <v>232</v>
      </c>
      <c r="D35" s="88">
        <f t="shared" ref="D35:H35" si="8">SUM(D36:D39)</f>
        <v>484</v>
      </c>
      <c r="E35" s="88">
        <f t="shared" si="8"/>
        <v>124</v>
      </c>
      <c r="F35" s="88">
        <f t="shared" si="8"/>
        <v>272</v>
      </c>
      <c r="G35" s="88">
        <f t="shared" si="8"/>
        <v>73</v>
      </c>
      <c r="H35" s="88">
        <f t="shared" si="8"/>
        <v>130</v>
      </c>
      <c r="I35" s="90">
        <f>SUM(C35:H35)</f>
        <v>1315</v>
      </c>
      <c r="J35" s="90">
        <f t="shared" ref="J35" si="9">SUM(J36:J39)</f>
        <v>27</v>
      </c>
      <c r="K35" s="529"/>
      <c r="L35" s="530"/>
      <c r="M35" s="531"/>
      <c r="N35" s="91"/>
    </row>
    <row r="36" spans="1:14" ht="15">
      <c r="A36" s="92">
        <v>18</v>
      </c>
      <c r="B36" s="93" t="s">
        <v>265</v>
      </c>
      <c r="C36" s="96">
        <v>75</v>
      </c>
      <c r="D36" s="97">
        <v>141</v>
      </c>
      <c r="E36" s="96">
        <v>45</v>
      </c>
      <c r="F36" s="97">
        <v>74</v>
      </c>
      <c r="G36" s="96">
        <v>30</v>
      </c>
      <c r="H36" s="97">
        <v>50</v>
      </c>
      <c r="I36" s="98"/>
      <c r="J36" s="98">
        <v>8</v>
      </c>
      <c r="K36" s="99"/>
      <c r="L36" s="451"/>
      <c r="M36" s="100"/>
      <c r="N36" s="91"/>
    </row>
    <row r="37" spans="1:14" ht="15">
      <c r="A37" s="92">
        <v>19</v>
      </c>
      <c r="B37" s="101" t="s">
        <v>266</v>
      </c>
      <c r="C37" s="104">
        <v>26</v>
      </c>
      <c r="D37" s="105">
        <v>73</v>
      </c>
      <c r="E37" s="104">
        <v>20</v>
      </c>
      <c r="F37" s="105">
        <v>40</v>
      </c>
      <c r="G37" s="104">
        <v>8</v>
      </c>
      <c r="H37" s="105">
        <v>14</v>
      </c>
      <c r="I37" s="106"/>
      <c r="J37" s="106">
        <v>4</v>
      </c>
      <c r="K37" s="99"/>
      <c r="L37" s="451"/>
      <c r="M37" s="100"/>
      <c r="N37" s="91"/>
    </row>
    <row r="38" spans="1:14" ht="15">
      <c r="A38" s="92">
        <v>20</v>
      </c>
      <c r="B38" s="101" t="s">
        <v>267</v>
      </c>
      <c r="C38" s="104">
        <v>55</v>
      </c>
      <c r="D38" s="105">
        <v>120</v>
      </c>
      <c r="E38" s="104">
        <v>19</v>
      </c>
      <c r="F38" s="105">
        <v>67</v>
      </c>
      <c r="G38" s="104">
        <v>19</v>
      </c>
      <c r="H38" s="105">
        <v>36</v>
      </c>
      <c r="I38" s="106"/>
      <c r="J38" s="106">
        <v>6</v>
      </c>
      <c r="K38" s="99"/>
      <c r="L38" s="451"/>
      <c r="M38" s="100"/>
      <c r="N38" s="91"/>
    </row>
    <row r="39" spans="1:14" ht="16" thickBot="1">
      <c r="A39" s="92">
        <v>21</v>
      </c>
      <c r="B39" s="107" t="s">
        <v>268</v>
      </c>
      <c r="C39" s="110">
        <v>76</v>
      </c>
      <c r="D39" s="111">
        <v>150</v>
      </c>
      <c r="E39" s="110">
        <v>40</v>
      </c>
      <c r="F39" s="111">
        <v>91</v>
      </c>
      <c r="G39" s="110">
        <v>16</v>
      </c>
      <c r="H39" s="111">
        <v>30</v>
      </c>
      <c r="I39" s="112"/>
      <c r="J39" s="112">
        <v>9</v>
      </c>
      <c r="K39" s="99"/>
      <c r="L39" s="451"/>
      <c r="M39" s="100"/>
      <c r="N39" s="91"/>
    </row>
    <row r="40" spans="1:14" ht="16" thickBot="1">
      <c r="A40" s="113"/>
      <c r="B40" s="87" t="s">
        <v>269</v>
      </c>
      <c r="C40" s="88">
        <f t="shared" ref="C40:J40" si="10">SUM(C41:C45)</f>
        <v>230</v>
      </c>
      <c r="D40" s="88">
        <f t="shared" si="10"/>
        <v>587</v>
      </c>
      <c r="E40" s="88">
        <f t="shared" si="10"/>
        <v>159</v>
      </c>
      <c r="F40" s="88">
        <f t="shared" si="10"/>
        <v>341</v>
      </c>
      <c r="G40" s="88">
        <f t="shared" si="10"/>
        <v>87</v>
      </c>
      <c r="H40" s="88">
        <f t="shared" si="10"/>
        <v>172</v>
      </c>
      <c r="I40" s="90">
        <f>SUM(C40:H40)</f>
        <v>1576</v>
      </c>
      <c r="J40" s="90">
        <f t="shared" si="10"/>
        <v>39</v>
      </c>
      <c r="K40" s="529"/>
      <c r="L40" s="530"/>
      <c r="M40" s="531"/>
      <c r="N40" s="91"/>
    </row>
    <row r="41" spans="1:14" s="124" customFormat="1" ht="15">
      <c r="A41" s="92">
        <v>22</v>
      </c>
      <c r="B41" s="93" t="s">
        <v>270</v>
      </c>
      <c r="C41" s="96">
        <v>90</v>
      </c>
      <c r="D41" s="97">
        <v>277</v>
      </c>
      <c r="E41" s="96">
        <v>70</v>
      </c>
      <c r="F41" s="97">
        <v>135</v>
      </c>
      <c r="G41" s="96">
        <v>40</v>
      </c>
      <c r="H41" s="97">
        <v>63</v>
      </c>
      <c r="I41" s="98"/>
      <c r="J41" s="98">
        <v>16</v>
      </c>
      <c r="K41" s="99"/>
      <c r="L41" s="451"/>
      <c r="M41" s="100"/>
      <c r="N41" s="123"/>
    </row>
    <row r="42" spans="1:14" s="124" customFormat="1" ht="15">
      <c r="A42" s="92">
        <v>23</v>
      </c>
      <c r="B42" s="101" t="s">
        <v>271</v>
      </c>
      <c r="C42" s="104">
        <v>44</v>
      </c>
      <c r="D42" s="105">
        <v>110</v>
      </c>
      <c r="E42" s="104">
        <v>37</v>
      </c>
      <c r="F42" s="105">
        <v>71</v>
      </c>
      <c r="G42" s="104">
        <v>20</v>
      </c>
      <c r="H42" s="105">
        <v>24</v>
      </c>
      <c r="I42" s="106"/>
      <c r="J42" s="106">
        <v>7</v>
      </c>
      <c r="K42" s="99"/>
      <c r="L42" s="451"/>
      <c r="M42" s="100"/>
      <c r="N42" s="123"/>
    </row>
    <row r="43" spans="1:14" s="124" customFormat="1" ht="15">
      <c r="A43" s="92">
        <v>24</v>
      </c>
      <c r="B43" s="101" t="s">
        <v>272</v>
      </c>
      <c r="C43" s="104">
        <v>45</v>
      </c>
      <c r="D43" s="105">
        <v>85</v>
      </c>
      <c r="E43" s="104">
        <v>26</v>
      </c>
      <c r="F43" s="105">
        <v>60</v>
      </c>
      <c r="G43" s="104">
        <v>14</v>
      </c>
      <c r="H43" s="105">
        <v>36</v>
      </c>
      <c r="I43" s="106"/>
      <c r="J43" s="106">
        <v>7</v>
      </c>
      <c r="K43" s="99"/>
      <c r="L43" s="451"/>
      <c r="M43" s="100"/>
      <c r="N43" s="123"/>
    </row>
    <row r="44" spans="1:14" s="124" customFormat="1" ht="15">
      <c r="A44" s="92">
        <v>25</v>
      </c>
      <c r="B44" s="101" t="s">
        <v>273</v>
      </c>
      <c r="C44" s="104">
        <v>26</v>
      </c>
      <c r="D44" s="105">
        <v>55</v>
      </c>
      <c r="E44" s="104">
        <v>15</v>
      </c>
      <c r="F44" s="105">
        <v>45</v>
      </c>
      <c r="G44" s="104">
        <v>5</v>
      </c>
      <c r="H44" s="105">
        <v>25</v>
      </c>
      <c r="I44" s="106"/>
      <c r="J44" s="106">
        <v>5</v>
      </c>
      <c r="K44" s="99"/>
      <c r="L44" s="451"/>
      <c r="M44" s="100"/>
      <c r="N44" s="123"/>
    </row>
    <row r="45" spans="1:14" s="124" customFormat="1" ht="16" thickBot="1">
      <c r="A45" s="92">
        <v>26</v>
      </c>
      <c r="B45" s="107" t="s">
        <v>274</v>
      </c>
      <c r="C45" s="110">
        <v>25</v>
      </c>
      <c r="D45" s="111">
        <v>60</v>
      </c>
      <c r="E45" s="110">
        <v>11</v>
      </c>
      <c r="F45" s="111">
        <v>30</v>
      </c>
      <c r="G45" s="110">
        <v>8</v>
      </c>
      <c r="H45" s="111">
        <v>24</v>
      </c>
      <c r="I45" s="112"/>
      <c r="J45" s="112">
        <v>4</v>
      </c>
      <c r="K45" s="99"/>
      <c r="L45" s="451"/>
      <c r="M45" s="100"/>
      <c r="N45" s="123"/>
    </row>
    <row r="46" spans="1:14" ht="16" thickBot="1">
      <c r="A46" s="113"/>
      <c r="B46" s="87" t="s">
        <v>275</v>
      </c>
      <c r="C46" s="88">
        <f>SUM(C47:C51)</f>
        <v>264</v>
      </c>
      <c r="D46" s="88">
        <f t="shared" ref="D46:H46" si="11">SUM(D47:D51)</f>
        <v>481</v>
      </c>
      <c r="E46" s="88">
        <f t="shared" si="11"/>
        <v>207</v>
      </c>
      <c r="F46" s="88">
        <f t="shared" si="11"/>
        <v>436</v>
      </c>
      <c r="G46" s="88">
        <f t="shared" si="11"/>
        <v>119</v>
      </c>
      <c r="H46" s="88">
        <f t="shared" si="11"/>
        <v>272</v>
      </c>
      <c r="I46" s="90">
        <f>SUM(C46:H46)</f>
        <v>1779</v>
      </c>
      <c r="J46" s="90">
        <f t="shared" ref="J46" si="12">SUM(J47:J51)</f>
        <v>37</v>
      </c>
      <c r="K46" s="529"/>
      <c r="L46" s="530"/>
      <c r="M46" s="531"/>
      <c r="N46" s="91"/>
    </row>
    <row r="47" spans="1:14" ht="15">
      <c r="A47" s="92">
        <v>27</v>
      </c>
      <c r="B47" s="93" t="s">
        <v>276</v>
      </c>
      <c r="C47" s="96">
        <v>100</v>
      </c>
      <c r="D47" s="97">
        <v>180</v>
      </c>
      <c r="E47" s="96">
        <v>82</v>
      </c>
      <c r="F47" s="97">
        <v>186</v>
      </c>
      <c r="G47" s="96">
        <v>54</v>
      </c>
      <c r="H47" s="97">
        <v>118</v>
      </c>
      <c r="I47" s="98"/>
      <c r="J47" s="98">
        <v>16</v>
      </c>
      <c r="K47" s="99"/>
      <c r="L47" s="451"/>
      <c r="M47" s="100"/>
      <c r="N47" s="91"/>
    </row>
    <row r="48" spans="1:14" ht="15">
      <c r="A48" s="92">
        <v>28</v>
      </c>
      <c r="B48" s="101" t="s">
        <v>277</v>
      </c>
      <c r="C48" s="104">
        <v>97</v>
      </c>
      <c r="D48" s="105">
        <v>117</v>
      </c>
      <c r="E48" s="104">
        <v>52</v>
      </c>
      <c r="F48" s="105">
        <v>93</v>
      </c>
      <c r="G48" s="104">
        <v>18</v>
      </c>
      <c r="H48" s="105">
        <v>43</v>
      </c>
      <c r="I48" s="106"/>
      <c r="J48" s="106">
        <v>7</v>
      </c>
      <c r="K48" s="99"/>
      <c r="L48" s="451"/>
      <c r="M48" s="100"/>
      <c r="N48" s="91"/>
    </row>
    <row r="49" spans="1:14" ht="15">
      <c r="A49" s="92">
        <v>29</v>
      </c>
      <c r="B49" s="101" t="s">
        <v>278</v>
      </c>
      <c r="C49" s="104">
        <v>23</v>
      </c>
      <c r="D49" s="105">
        <v>55</v>
      </c>
      <c r="E49" s="104">
        <v>30</v>
      </c>
      <c r="F49" s="105">
        <v>57</v>
      </c>
      <c r="G49" s="104">
        <v>28</v>
      </c>
      <c r="H49" s="105">
        <v>51</v>
      </c>
      <c r="I49" s="106"/>
      <c r="J49" s="106">
        <v>5</v>
      </c>
      <c r="K49" s="99"/>
      <c r="L49" s="451"/>
      <c r="M49" s="100"/>
      <c r="N49" s="91"/>
    </row>
    <row r="50" spans="1:14" ht="15">
      <c r="A50" s="92">
        <v>30</v>
      </c>
      <c r="B50" s="101" t="s">
        <v>279</v>
      </c>
      <c r="C50" s="104">
        <v>18</v>
      </c>
      <c r="D50" s="105">
        <v>56</v>
      </c>
      <c r="E50" s="104">
        <v>16</v>
      </c>
      <c r="F50" s="105">
        <v>40</v>
      </c>
      <c r="G50" s="104">
        <v>7</v>
      </c>
      <c r="H50" s="105">
        <v>30</v>
      </c>
      <c r="I50" s="106"/>
      <c r="J50" s="106">
        <v>6</v>
      </c>
      <c r="K50" s="99"/>
      <c r="L50" s="451"/>
      <c r="M50" s="100"/>
      <c r="N50" s="91"/>
    </row>
    <row r="51" spans="1:14" ht="16" thickBot="1">
      <c r="A51" s="92">
        <v>31</v>
      </c>
      <c r="B51" s="107" t="s">
        <v>280</v>
      </c>
      <c r="C51" s="110">
        <v>26</v>
      </c>
      <c r="D51" s="111">
        <v>73</v>
      </c>
      <c r="E51" s="110">
        <v>27</v>
      </c>
      <c r="F51" s="111">
        <v>60</v>
      </c>
      <c r="G51" s="110">
        <v>12</v>
      </c>
      <c r="H51" s="111">
        <v>30</v>
      </c>
      <c r="I51" s="112"/>
      <c r="J51" s="112">
        <v>3</v>
      </c>
      <c r="K51" s="99"/>
      <c r="L51" s="451"/>
      <c r="M51" s="100"/>
      <c r="N51" s="91"/>
    </row>
    <row r="52" spans="1:14" ht="16" thickBot="1">
      <c r="A52" s="113"/>
      <c r="B52" s="87" t="s">
        <v>281</v>
      </c>
      <c r="C52" s="88">
        <f>SUM(C53:C57)</f>
        <v>219</v>
      </c>
      <c r="D52" s="88">
        <f t="shared" ref="D52:H52" si="13">SUM(D53:D57)</f>
        <v>461</v>
      </c>
      <c r="E52" s="88">
        <f t="shared" si="13"/>
        <v>111</v>
      </c>
      <c r="F52" s="88">
        <f t="shared" si="13"/>
        <v>257</v>
      </c>
      <c r="G52" s="88">
        <f t="shared" si="13"/>
        <v>95</v>
      </c>
      <c r="H52" s="88">
        <f t="shared" si="13"/>
        <v>191</v>
      </c>
      <c r="I52" s="90">
        <f>SUM(C52:H52)</f>
        <v>1334</v>
      </c>
      <c r="J52" s="90">
        <f t="shared" ref="J52" si="14">SUM(J53:J57)</f>
        <v>29</v>
      </c>
      <c r="K52" s="529"/>
      <c r="L52" s="530"/>
      <c r="M52" s="531"/>
      <c r="N52" s="91"/>
    </row>
    <row r="53" spans="1:14" ht="15">
      <c r="A53" s="92">
        <v>32</v>
      </c>
      <c r="B53" s="93" t="s">
        <v>282</v>
      </c>
      <c r="C53" s="96">
        <v>79</v>
      </c>
      <c r="D53" s="97">
        <v>160</v>
      </c>
      <c r="E53" s="96">
        <v>21</v>
      </c>
      <c r="F53" s="97">
        <v>58</v>
      </c>
      <c r="G53" s="96">
        <v>34</v>
      </c>
      <c r="H53" s="97">
        <v>60</v>
      </c>
      <c r="I53" s="98"/>
      <c r="J53" s="98">
        <v>10</v>
      </c>
      <c r="K53" s="99"/>
      <c r="L53" s="451"/>
      <c r="M53" s="100"/>
      <c r="N53" s="91"/>
    </row>
    <row r="54" spans="1:14" ht="15">
      <c r="A54" s="92">
        <v>33</v>
      </c>
      <c r="B54" s="101" t="s">
        <v>283</v>
      </c>
      <c r="C54" s="104">
        <v>52</v>
      </c>
      <c r="D54" s="105">
        <v>93</v>
      </c>
      <c r="E54" s="104">
        <v>18</v>
      </c>
      <c r="F54" s="105">
        <v>38</v>
      </c>
      <c r="G54" s="104">
        <v>6</v>
      </c>
      <c r="H54" s="105">
        <v>26</v>
      </c>
      <c r="I54" s="106"/>
      <c r="J54" s="106">
        <v>4</v>
      </c>
      <c r="K54" s="99"/>
      <c r="L54" s="451"/>
      <c r="M54" s="100"/>
      <c r="N54" s="91"/>
    </row>
    <row r="55" spans="1:14" ht="15">
      <c r="A55" s="92">
        <v>34</v>
      </c>
      <c r="B55" s="101" t="s">
        <v>284</v>
      </c>
      <c r="C55" s="104">
        <v>46</v>
      </c>
      <c r="D55" s="105">
        <v>96</v>
      </c>
      <c r="E55" s="104">
        <v>20</v>
      </c>
      <c r="F55" s="105">
        <v>50</v>
      </c>
      <c r="G55" s="104">
        <v>30</v>
      </c>
      <c r="H55" s="105">
        <v>50</v>
      </c>
      <c r="I55" s="106"/>
      <c r="J55" s="106">
        <v>7</v>
      </c>
      <c r="K55" s="99"/>
      <c r="L55" s="451"/>
      <c r="M55" s="100"/>
      <c r="N55" s="91"/>
    </row>
    <row r="56" spans="1:14" s="124" customFormat="1" ht="15">
      <c r="A56" s="92">
        <v>35</v>
      </c>
      <c r="B56" s="125" t="s">
        <v>285</v>
      </c>
      <c r="C56" s="104">
        <v>28</v>
      </c>
      <c r="D56" s="105">
        <v>77</v>
      </c>
      <c r="E56" s="104">
        <v>27</v>
      </c>
      <c r="F56" s="105">
        <v>64</v>
      </c>
      <c r="G56" s="104">
        <v>10</v>
      </c>
      <c r="H56" s="105">
        <v>22</v>
      </c>
      <c r="I56" s="106"/>
      <c r="J56" s="106">
        <v>4</v>
      </c>
      <c r="K56" s="99"/>
      <c r="L56" s="451"/>
      <c r="M56" s="100"/>
      <c r="N56" s="123"/>
    </row>
    <row r="57" spans="1:14" ht="16" thickBot="1">
      <c r="A57" s="92">
        <v>36</v>
      </c>
      <c r="B57" s="107" t="s">
        <v>286</v>
      </c>
      <c r="C57" s="110">
        <v>14</v>
      </c>
      <c r="D57" s="111">
        <v>35</v>
      </c>
      <c r="E57" s="110">
        <v>25</v>
      </c>
      <c r="F57" s="111">
        <v>47</v>
      </c>
      <c r="G57" s="110">
        <v>15</v>
      </c>
      <c r="H57" s="111">
        <v>33</v>
      </c>
      <c r="I57" s="112"/>
      <c r="J57" s="112">
        <v>4</v>
      </c>
      <c r="K57" s="99"/>
      <c r="L57" s="451"/>
      <c r="M57" s="100"/>
      <c r="N57" s="91"/>
    </row>
    <row r="58" spans="1:14" ht="16" thickBot="1">
      <c r="A58" s="113"/>
      <c r="B58" s="87" t="s">
        <v>287</v>
      </c>
      <c r="C58" s="89">
        <f>SUM(C59:C61)</f>
        <v>139</v>
      </c>
      <c r="D58" s="89">
        <f t="shared" ref="D58:H58" si="15">SUM(D59:D61)</f>
        <v>311</v>
      </c>
      <c r="E58" s="89">
        <f t="shared" si="15"/>
        <v>87</v>
      </c>
      <c r="F58" s="89">
        <f t="shared" si="15"/>
        <v>154</v>
      </c>
      <c r="G58" s="89">
        <f t="shared" si="15"/>
        <v>39</v>
      </c>
      <c r="H58" s="89">
        <f t="shared" si="15"/>
        <v>64</v>
      </c>
      <c r="I58" s="90">
        <f>SUM(C58:H58)</f>
        <v>794</v>
      </c>
      <c r="J58" s="90">
        <f t="shared" ref="J58" si="16">SUM(J59:J61)</f>
        <v>29</v>
      </c>
      <c r="K58" s="529"/>
      <c r="L58" s="530"/>
      <c r="M58" s="531"/>
      <c r="N58" s="91"/>
    </row>
    <row r="59" spans="1:14" ht="15">
      <c r="A59" s="92">
        <v>37</v>
      </c>
      <c r="B59" s="93" t="s">
        <v>288</v>
      </c>
      <c r="C59" s="96">
        <v>41</v>
      </c>
      <c r="D59" s="97">
        <v>103</v>
      </c>
      <c r="E59" s="96">
        <v>40</v>
      </c>
      <c r="F59" s="97">
        <v>62</v>
      </c>
      <c r="G59" s="96">
        <v>17</v>
      </c>
      <c r="H59" s="97">
        <v>24</v>
      </c>
      <c r="I59" s="98"/>
      <c r="J59" s="98">
        <v>10</v>
      </c>
      <c r="K59" s="99"/>
      <c r="L59" s="451"/>
      <c r="M59" s="100"/>
      <c r="N59" s="91"/>
    </row>
    <row r="60" spans="1:14" ht="15">
      <c r="A60" s="92">
        <v>38</v>
      </c>
      <c r="B60" s="101" t="s">
        <v>289</v>
      </c>
      <c r="C60" s="104">
        <v>38</v>
      </c>
      <c r="D60" s="105">
        <v>88</v>
      </c>
      <c r="E60" s="104">
        <v>12</v>
      </c>
      <c r="F60" s="105">
        <v>29</v>
      </c>
      <c r="G60" s="104">
        <v>15</v>
      </c>
      <c r="H60" s="105">
        <v>27</v>
      </c>
      <c r="I60" s="106"/>
      <c r="J60" s="106">
        <v>9</v>
      </c>
      <c r="K60" s="99"/>
      <c r="L60" s="451"/>
      <c r="M60" s="100"/>
      <c r="N60" s="91"/>
    </row>
    <row r="61" spans="1:14" ht="16" thickBot="1">
      <c r="A61" s="92">
        <v>39</v>
      </c>
      <c r="B61" s="107" t="s">
        <v>290</v>
      </c>
      <c r="C61" s="110">
        <v>60</v>
      </c>
      <c r="D61" s="111">
        <v>120</v>
      </c>
      <c r="E61" s="110">
        <v>35</v>
      </c>
      <c r="F61" s="111">
        <v>63</v>
      </c>
      <c r="G61" s="110">
        <v>7</v>
      </c>
      <c r="H61" s="111">
        <v>13</v>
      </c>
      <c r="I61" s="112"/>
      <c r="J61" s="112">
        <v>10</v>
      </c>
      <c r="K61" s="99"/>
      <c r="L61" s="451"/>
      <c r="M61" s="100"/>
      <c r="N61" s="91"/>
    </row>
    <row r="62" spans="1:14" ht="16" thickBot="1">
      <c r="A62" s="113"/>
      <c r="B62" s="87" t="s">
        <v>291</v>
      </c>
      <c r="C62" s="88">
        <f>SUM(C63:C67)</f>
        <v>218</v>
      </c>
      <c r="D62" s="88">
        <f t="shared" ref="D62:H62" si="17">SUM(D63:D67)</f>
        <v>425</v>
      </c>
      <c r="E62" s="88">
        <f t="shared" si="17"/>
        <v>132</v>
      </c>
      <c r="F62" s="88">
        <f t="shared" si="17"/>
        <v>229</v>
      </c>
      <c r="G62" s="88">
        <f t="shared" si="17"/>
        <v>54</v>
      </c>
      <c r="H62" s="88">
        <f t="shared" si="17"/>
        <v>124</v>
      </c>
      <c r="I62" s="90">
        <f>SUM(C62:H62)</f>
        <v>1182</v>
      </c>
      <c r="J62" s="90">
        <f t="shared" ref="J62" si="18">SUM(J63:J67)</f>
        <v>38</v>
      </c>
      <c r="K62" s="529"/>
      <c r="L62" s="530"/>
      <c r="M62" s="531"/>
      <c r="N62" s="91"/>
    </row>
    <row r="63" spans="1:14" s="124" customFormat="1" ht="15">
      <c r="A63" s="92">
        <v>40</v>
      </c>
      <c r="B63" s="93" t="s">
        <v>292</v>
      </c>
      <c r="C63" s="126">
        <v>54</v>
      </c>
      <c r="D63" s="127">
        <v>115</v>
      </c>
      <c r="E63" s="126">
        <v>30</v>
      </c>
      <c r="F63" s="127">
        <v>42</v>
      </c>
      <c r="G63" s="126">
        <v>22</v>
      </c>
      <c r="H63" s="127">
        <v>36</v>
      </c>
      <c r="I63" s="128"/>
      <c r="J63" s="128">
        <v>11</v>
      </c>
      <c r="K63" s="99"/>
      <c r="L63" s="451"/>
      <c r="M63" s="100"/>
      <c r="N63" s="123"/>
    </row>
    <row r="64" spans="1:14" s="124" customFormat="1" ht="15">
      <c r="A64" s="92">
        <v>41</v>
      </c>
      <c r="B64" s="101" t="s">
        <v>293</v>
      </c>
      <c r="C64" s="129">
        <v>52</v>
      </c>
      <c r="D64" s="130">
        <v>90</v>
      </c>
      <c r="E64" s="129">
        <v>41</v>
      </c>
      <c r="F64" s="130">
        <v>66</v>
      </c>
      <c r="G64" s="129">
        <v>16</v>
      </c>
      <c r="H64" s="130">
        <v>40</v>
      </c>
      <c r="I64" s="131"/>
      <c r="J64" s="131">
        <v>9</v>
      </c>
      <c r="K64" s="99"/>
      <c r="L64" s="451"/>
      <c r="M64" s="100"/>
      <c r="N64" s="123"/>
    </row>
    <row r="65" spans="1:14" s="124" customFormat="1" ht="15">
      <c r="A65" s="92">
        <v>42</v>
      </c>
      <c r="B65" s="101" t="s">
        <v>294</v>
      </c>
      <c r="C65" s="129">
        <v>23</v>
      </c>
      <c r="D65" s="130">
        <v>43</v>
      </c>
      <c r="E65" s="129">
        <v>20</v>
      </c>
      <c r="F65" s="130">
        <v>38</v>
      </c>
      <c r="G65" s="129">
        <v>7</v>
      </c>
      <c r="H65" s="130">
        <v>16</v>
      </c>
      <c r="I65" s="131"/>
      <c r="J65" s="131">
        <v>5</v>
      </c>
      <c r="K65" s="99"/>
      <c r="L65" s="451"/>
      <c r="M65" s="100"/>
      <c r="N65" s="123"/>
    </row>
    <row r="66" spans="1:14" s="124" customFormat="1" ht="15">
      <c r="A66" s="92">
        <v>43</v>
      </c>
      <c r="B66" s="101" t="s">
        <v>295</v>
      </c>
      <c r="C66" s="129">
        <v>43</v>
      </c>
      <c r="D66" s="130">
        <v>82</v>
      </c>
      <c r="E66" s="129">
        <v>18</v>
      </c>
      <c r="F66" s="130">
        <v>42</v>
      </c>
      <c r="G66" s="129">
        <v>6</v>
      </c>
      <c r="H66" s="130">
        <v>15</v>
      </c>
      <c r="I66" s="131"/>
      <c r="J66" s="131">
        <v>5</v>
      </c>
      <c r="K66" s="99"/>
      <c r="L66" s="451"/>
      <c r="M66" s="100"/>
      <c r="N66" s="123"/>
    </row>
    <row r="67" spans="1:14" s="124" customFormat="1" ht="16" thickBot="1">
      <c r="A67" s="92">
        <v>44</v>
      </c>
      <c r="B67" s="107" t="s">
        <v>296</v>
      </c>
      <c r="C67" s="132">
        <v>46</v>
      </c>
      <c r="D67" s="133">
        <v>95</v>
      </c>
      <c r="E67" s="132">
        <v>23</v>
      </c>
      <c r="F67" s="133">
        <v>41</v>
      </c>
      <c r="G67" s="132">
        <v>3</v>
      </c>
      <c r="H67" s="133">
        <v>17</v>
      </c>
      <c r="I67" s="134"/>
      <c r="J67" s="134">
        <v>8</v>
      </c>
      <c r="K67" s="99"/>
      <c r="L67" s="451"/>
      <c r="M67" s="100"/>
      <c r="N67" s="123"/>
    </row>
    <row r="68" spans="1:14" ht="16" thickBot="1">
      <c r="A68" s="113"/>
      <c r="B68" s="87" t="s">
        <v>297</v>
      </c>
      <c r="C68" s="88">
        <f>SUM(C69:C72)</f>
        <v>195</v>
      </c>
      <c r="D68" s="88">
        <f t="shared" ref="D68:H68" si="19">SUM(D69:D72)</f>
        <v>423</v>
      </c>
      <c r="E68" s="88">
        <f t="shared" si="19"/>
        <v>115</v>
      </c>
      <c r="F68" s="88">
        <f t="shared" si="19"/>
        <v>221</v>
      </c>
      <c r="G68" s="88">
        <f t="shared" si="19"/>
        <v>40</v>
      </c>
      <c r="H68" s="88">
        <f t="shared" si="19"/>
        <v>84</v>
      </c>
      <c r="I68" s="90">
        <f>SUM(C68:H68)</f>
        <v>1078</v>
      </c>
      <c r="J68" s="90">
        <f t="shared" ref="J68" si="20">SUM(J69:J72)</f>
        <v>28</v>
      </c>
      <c r="K68" s="135"/>
      <c r="L68" s="452"/>
      <c r="M68" s="136"/>
      <c r="N68" s="91"/>
    </row>
    <row r="69" spans="1:14" s="124" customFormat="1" ht="15">
      <c r="A69" s="92">
        <v>45</v>
      </c>
      <c r="B69" s="93" t="s">
        <v>298</v>
      </c>
      <c r="C69" s="126">
        <v>64</v>
      </c>
      <c r="D69" s="127">
        <v>166</v>
      </c>
      <c r="E69" s="126">
        <v>42</v>
      </c>
      <c r="F69" s="127">
        <v>77</v>
      </c>
      <c r="G69" s="126">
        <v>17</v>
      </c>
      <c r="H69" s="127">
        <v>34</v>
      </c>
      <c r="I69" s="128"/>
      <c r="J69" s="128">
        <v>12</v>
      </c>
      <c r="K69" s="99"/>
      <c r="L69" s="451"/>
      <c r="M69" s="100"/>
      <c r="N69" s="123"/>
    </row>
    <row r="70" spans="1:14" s="124" customFormat="1" ht="15">
      <c r="A70" s="92">
        <v>46</v>
      </c>
      <c r="B70" s="101" t="s">
        <v>299</v>
      </c>
      <c r="C70" s="129">
        <v>44</v>
      </c>
      <c r="D70" s="130">
        <v>85</v>
      </c>
      <c r="E70" s="129">
        <v>20</v>
      </c>
      <c r="F70" s="130">
        <v>46</v>
      </c>
      <c r="G70" s="129">
        <v>17</v>
      </c>
      <c r="H70" s="130">
        <v>28</v>
      </c>
      <c r="I70" s="131"/>
      <c r="J70" s="131">
        <v>5</v>
      </c>
      <c r="K70" s="99"/>
      <c r="L70" s="451"/>
      <c r="M70" s="100"/>
      <c r="N70" s="123"/>
    </row>
    <row r="71" spans="1:14" s="124" customFormat="1" ht="15">
      <c r="A71" s="92">
        <v>47</v>
      </c>
      <c r="B71" s="101" t="s">
        <v>300</v>
      </c>
      <c r="C71" s="129">
        <v>39</v>
      </c>
      <c r="D71" s="130">
        <v>73</v>
      </c>
      <c r="E71" s="129">
        <v>22</v>
      </c>
      <c r="F71" s="130">
        <v>43</v>
      </c>
      <c r="G71" s="129">
        <v>3</v>
      </c>
      <c r="H71" s="130">
        <v>10</v>
      </c>
      <c r="I71" s="131"/>
      <c r="J71" s="131">
        <v>4</v>
      </c>
      <c r="K71" s="99"/>
      <c r="L71" s="451"/>
      <c r="M71" s="100"/>
      <c r="N71" s="123"/>
    </row>
    <row r="72" spans="1:14" s="124" customFormat="1" ht="16" thickBot="1">
      <c r="A72" s="92">
        <v>48</v>
      </c>
      <c r="B72" s="107" t="s">
        <v>301</v>
      </c>
      <c r="C72" s="132">
        <v>48</v>
      </c>
      <c r="D72" s="133">
        <v>99</v>
      </c>
      <c r="E72" s="132">
        <v>31</v>
      </c>
      <c r="F72" s="133">
        <v>55</v>
      </c>
      <c r="G72" s="132">
        <v>3</v>
      </c>
      <c r="H72" s="133">
        <v>12</v>
      </c>
      <c r="I72" s="134"/>
      <c r="J72" s="134">
        <v>7</v>
      </c>
      <c r="K72" s="99"/>
      <c r="L72" s="451"/>
      <c r="M72" s="100"/>
      <c r="N72" s="123"/>
    </row>
    <row r="73" spans="1:14" ht="16" thickBot="1">
      <c r="A73" s="113"/>
      <c r="B73" s="87" t="s">
        <v>302</v>
      </c>
      <c r="C73" s="88">
        <f>SUM(C74:C78)</f>
        <v>202</v>
      </c>
      <c r="D73" s="88">
        <f t="shared" ref="D73:H73" si="21">SUM(D74:D78)</f>
        <v>521</v>
      </c>
      <c r="E73" s="88">
        <f t="shared" si="21"/>
        <v>167</v>
      </c>
      <c r="F73" s="88">
        <f t="shared" si="21"/>
        <v>303</v>
      </c>
      <c r="G73" s="88">
        <f t="shared" si="21"/>
        <v>61</v>
      </c>
      <c r="H73" s="88">
        <f t="shared" si="21"/>
        <v>113</v>
      </c>
      <c r="I73" s="90">
        <f>SUM(C73:H73)</f>
        <v>1367</v>
      </c>
      <c r="J73" s="90">
        <f t="shared" ref="J73" si="22">SUM(J74:J78)</f>
        <v>35</v>
      </c>
      <c r="K73" s="529"/>
      <c r="L73" s="530"/>
      <c r="M73" s="531"/>
      <c r="N73" s="91"/>
    </row>
    <row r="74" spans="1:14" s="124" customFormat="1" ht="15">
      <c r="A74" s="92">
        <v>49</v>
      </c>
      <c r="B74" s="93" t="s">
        <v>303</v>
      </c>
      <c r="C74" s="126">
        <v>44</v>
      </c>
      <c r="D74" s="127">
        <v>110</v>
      </c>
      <c r="E74" s="126">
        <v>40</v>
      </c>
      <c r="F74" s="127">
        <v>74</v>
      </c>
      <c r="G74" s="96">
        <v>11</v>
      </c>
      <c r="H74" s="97">
        <v>21</v>
      </c>
      <c r="I74" s="98"/>
      <c r="J74" s="98">
        <v>10</v>
      </c>
      <c r="K74" s="99"/>
      <c r="L74" s="451"/>
      <c r="M74" s="100"/>
      <c r="N74" s="123"/>
    </row>
    <row r="75" spans="1:14" s="124" customFormat="1" ht="15">
      <c r="A75" s="92">
        <v>50</v>
      </c>
      <c r="B75" s="101" t="s">
        <v>304</v>
      </c>
      <c r="C75" s="129">
        <v>57</v>
      </c>
      <c r="D75" s="130">
        <v>72</v>
      </c>
      <c r="E75" s="129">
        <v>38</v>
      </c>
      <c r="F75" s="130">
        <v>70</v>
      </c>
      <c r="G75" s="129">
        <v>10</v>
      </c>
      <c r="H75" s="130">
        <v>22</v>
      </c>
      <c r="I75" s="131"/>
      <c r="J75" s="131">
        <v>8</v>
      </c>
      <c r="K75" s="99"/>
      <c r="L75" s="451"/>
      <c r="M75" s="100"/>
      <c r="N75" s="123"/>
    </row>
    <row r="76" spans="1:14" s="124" customFormat="1" ht="15">
      <c r="A76" s="92">
        <v>51</v>
      </c>
      <c r="B76" s="101" t="s">
        <v>305</v>
      </c>
      <c r="C76" s="129">
        <v>39</v>
      </c>
      <c r="D76" s="130">
        <v>154</v>
      </c>
      <c r="E76" s="117">
        <v>24</v>
      </c>
      <c r="F76" s="118">
        <v>53</v>
      </c>
      <c r="G76" s="129">
        <v>9</v>
      </c>
      <c r="H76" s="130">
        <v>17</v>
      </c>
      <c r="I76" s="131"/>
      <c r="J76" s="131">
        <v>5</v>
      </c>
      <c r="K76" s="99"/>
      <c r="L76" s="451"/>
      <c r="M76" s="100"/>
      <c r="N76" s="123"/>
    </row>
    <row r="77" spans="1:14" s="124" customFormat="1" ht="15">
      <c r="A77" s="92">
        <v>52</v>
      </c>
      <c r="B77" s="101" t="s">
        <v>306</v>
      </c>
      <c r="C77" s="129">
        <v>22</v>
      </c>
      <c r="D77" s="130">
        <v>97</v>
      </c>
      <c r="E77" s="129">
        <v>30</v>
      </c>
      <c r="F77" s="130">
        <v>54</v>
      </c>
      <c r="G77" s="129">
        <v>16</v>
      </c>
      <c r="H77" s="130">
        <v>27</v>
      </c>
      <c r="I77" s="131"/>
      <c r="J77" s="131">
        <v>6</v>
      </c>
      <c r="K77" s="99"/>
      <c r="L77" s="451"/>
      <c r="M77" s="100"/>
      <c r="N77" s="123"/>
    </row>
    <row r="78" spans="1:14" s="124" customFormat="1" ht="16" thickBot="1">
      <c r="A78" s="92">
        <v>53</v>
      </c>
      <c r="B78" s="107" t="s">
        <v>307</v>
      </c>
      <c r="C78" s="132">
        <v>40</v>
      </c>
      <c r="D78" s="133">
        <v>88</v>
      </c>
      <c r="E78" s="132">
        <v>35</v>
      </c>
      <c r="F78" s="133">
        <v>52</v>
      </c>
      <c r="G78" s="132">
        <v>15</v>
      </c>
      <c r="H78" s="133">
        <v>26</v>
      </c>
      <c r="I78" s="134"/>
      <c r="J78" s="134">
        <v>6</v>
      </c>
      <c r="K78" s="99"/>
      <c r="L78" s="451"/>
      <c r="M78" s="100"/>
      <c r="N78" s="123"/>
    </row>
    <row r="79" spans="1:14" ht="16" thickBot="1">
      <c r="A79" s="113"/>
      <c r="B79" s="87" t="s">
        <v>308</v>
      </c>
      <c r="C79" s="88">
        <f>SUM(C80:C84)</f>
        <v>232</v>
      </c>
      <c r="D79" s="88">
        <f t="shared" ref="D79:H79" si="23">SUM(D80:D84)</f>
        <v>474</v>
      </c>
      <c r="E79" s="88">
        <f t="shared" si="23"/>
        <v>131</v>
      </c>
      <c r="F79" s="88">
        <f t="shared" si="23"/>
        <v>254</v>
      </c>
      <c r="G79" s="88">
        <f t="shared" si="23"/>
        <v>58</v>
      </c>
      <c r="H79" s="88">
        <f t="shared" si="23"/>
        <v>130</v>
      </c>
      <c r="I79" s="90">
        <f>SUM(C79:H79)</f>
        <v>1279</v>
      </c>
      <c r="J79" s="90">
        <f t="shared" ref="J79" si="24">SUM(J80:J84)</f>
        <v>28</v>
      </c>
      <c r="K79" s="529"/>
      <c r="L79" s="530"/>
      <c r="M79" s="531"/>
      <c r="N79" s="91"/>
    </row>
    <row r="80" spans="1:14" s="124" customFormat="1" ht="15">
      <c r="A80" s="92">
        <v>54</v>
      </c>
      <c r="B80" s="93" t="s">
        <v>309</v>
      </c>
      <c r="C80" s="126">
        <v>61</v>
      </c>
      <c r="D80" s="127">
        <v>147</v>
      </c>
      <c r="E80" s="126">
        <v>45</v>
      </c>
      <c r="F80" s="127">
        <v>80</v>
      </c>
      <c r="G80" s="126">
        <v>13</v>
      </c>
      <c r="H80" s="127">
        <v>35</v>
      </c>
      <c r="I80" s="128"/>
      <c r="J80" s="128">
        <v>9</v>
      </c>
      <c r="K80" s="99"/>
      <c r="L80" s="451"/>
      <c r="M80" s="100"/>
      <c r="N80" s="123"/>
    </row>
    <row r="81" spans="1:14" s="124" customFormat="1" ht="15">
      <c r="A81" s="92">
        <v>55</v>
      </c>
      <c r="B81" s="101" t="s">
        <v>310</v>
      </c>
      <c r="C81" s="129">
        <v>54</v>
      </c>
      <c r="D81" s="130">
        <v>122</v>
      </c>
      <c r="E81" s="129">
        <v>16</v>
      </c>
      <c r="F81" s="130">
        <v>44</v>
      </c>
      <c r="G81" s="129">
        <v>11</v>
      </c>
      <c r="H81" s="130">
        <v>36</v>
      </c>
      <c r="I81" s="131"/>
      <c r="J81" s="131">
        <v>5</v>
      </c>
      <c r="K81" s="99"/>
      <c r="L81" s="451"/>
      <c r="M81" s="100"/>
      <c r="N81" s="123"/>
    </row>
    <row r="82" spans="1:14" s="138" customFormat="1" ht="15">
      <c r="A82" s="92">
        <v>56</v>
      </c>
      <c r="B82" s="101" t="s">
        <v>311</v>
      </c>
      <c r="C82" s="129">
        <v>47</v>
      </c>
      <c r="D82" s="130">
        <v>85</v>
      </c>
      <c r="E82" s="129">
        <v>24</v>
      </c>
      <c r="F82" s="130">
        <v>49</v>
      </c>
      <c r="G82" s="129">
        <v>11</v>
      </c>
      <c r="H82" s="130">
        <v>17</v>
      </c>
      <c r="I82" s="131"/>
      <c r="J82" s="131">
        <v>5</v>
      </c>
      <c r="K82" s="99"/>
      <c r="L82" s="451"/>
      <c r="M82" s="100"/>
      <c r="N82" s="137"/>
    </row>
    <row r="83" spans="1:14" s="124" customFormat="1" ht="15">
      <c r="A83" s="92">
        <v>57</v>
      </c>
      <c r="B83" s="101" t="s">
        <v>312</v>
      </c>
      <c r="C83" s="129">
        <v>46</v>
      </c>
      <c r="D83" s="130">
        <v>70</v>
      </c>
      <c r="E83" s="129">
        <v>19</v>
      </c>
      <c r="F83" s="130">
        <v>31</v>
      </c>
      <c r="G83" s="129">
        <v>11</v>
      </c>
      <c r="H83" s="130">
        <v>20</v>
      </c>
      <c r="I83" s="131"/>
      <c r="J83" s="131">
        <v>5</v>
      </c>
      <c r="K83" s="99"/>
      <c r="L83" s="451"/>
      <c r="M83" s="100"/>
      <c r="N83" s="123"/>
    </row>
    <row r="84" spans="1:14" s="124" customFormat="1" ht="16" thickBot="1">
      <c r="A84" s="92">
        <v>58</v>
      </c>
      <c r="B84" s="139" t="s">
        <v>313</v>
      </c>
      <c r="C84" s="120">
        <v>24</v>
      </c>
      <c r="D84" s="121">
        <v>50</v>
      </c>
      <c r="E84" s="120">
        <v>27</v>
      </c>
      <c r="F84" s="121">
        <v>50</v>
      </c>
      <c r="G84" s="120">
        <v>12</v>
      </c>
      <c r="H84" s="121">
        <v>22</v>
      </c>
      <c r="I84" s="122"/>
      <c r="J84" s="122">
        <v>4</v>
      </c>
      <c r="K84" s="99"/>
      <c r="L84" s="451"/>
      <c r="M84" s="100"/>
      <c r="N84" s="123"/>
    </row>
    <row r="85" spans="1:14" ht="16" thickBot="1">
      <c r="A85" s="113"/>
      <c r="B85" s="87" t="s">
        <v>314</v>
      </c>
      <c r="C85" s="88">
        <f>SUM(C86:C90)</f>
        <v>251</v>
      </c>
      <c r="D85" s="88">
        <f t="shared" ref="D85:H85" si="25">SUM(D86:D90)</f>
        <v>631</v>
      </c>
      <c r="E85" s="88">
        <f t="shared" si="25"/>
        <v>153</v>
      </c>
      <c r="F85" s="88">
        <f t="shared" si="25"/>
        <v>335</v>
      </c>
      <c r="G85" s="88">
        <f t="shared" si="25"/>
        <v>66</v>
      </c>
      <c r="H85" s="88">
        <f t="shared" si="25"/>
        <v>163</v>
      </c>
      <c r="I85" s="90">
        <f>SUM(C85:H85)</f>
        <v>1599</v>
      </c>
      <c r="J85" s="90">
        <f t="shared" ref="J85" si="26">SUM(J86:J90)</f>
        <v>25</v>
      </c>
      <c r="K85" s="529"/>
      <c r="L85" s="530"/>
      <c r="M85" s="531"/>
      <c r="N85" s="91"/>
    </row>
    <row r="86" spans="1:14" s="124" customFormat="1" ht="15">
      <c r="A86" s="92">
        <v>59</v>
      </c>
      <c r="B86" s="93" t="s">
        <v>315</v>
      </c>
      <c r="C86" s="96">
        <v>32</v>
      </c>
      <c r="D86" s="97">
        <v>93</v>
      </c>
      <c r="E86" s="94">
        <v>25</v>
      </c>
      <c r="F86" s="95">
        <v>50</v>
      </c>
      <c r="G86" s="94">
        <v>17</v>
      </c>
      <c r="H86" s="95">
        <v>31</v>
      </c>
      <c r="I86" s="140"/>
      <c r="J86" s="140">
        <v>7</v>
      </c>
      <c r="K86" s="99"/>
      <c r="L86" s="451"/>
      <c r="M86" s="100"/>
      <c r="N86" s="123"/>
    </row>
    <row r="87" spans="1:14" s="124" customFormat="1" ht="15">
      <c r="A87" s="92">
        <v>60</v>
      </c>
      <c r="B87" s="101" t="s">
        <v>316</v>
      </c>
      <c r="C87" s="117">
        <v>41</v>
      </c>
      <c r="D87" s="118">
        <v>106</v>
      </c>
      <c r="E87" s="102">
        <v>16</v>
      </c>
      <c r="F87" s="103">
        <v>35</v>
      </c>
      <c r="G87" s="102">
        <v>14</v>
      </c>
      <c r="H87" s="103">
        <v>35</v>
      </c>
      <c r="I87" s="141"/>
      <c r="J87" s="141">
        <v>4</v>
      </c>
      <c r="K87" s="99"/>
      <c r="L87" s="451"/>
      <c r="M87" s="100"/>
      <c r="N87" s="123"/>
    </row>
    <row r="88" spans="1:14" s="124" customFormat="1" ht="15">
      <c r="A88" s="92">
        <v>61</v>
      </c>
      <c r="B88" s="101" t="s">
        <v>317</v>
      </c>
      <c r="C88" s="104">
        <v>96</v>
      </c>
      <c r="D88" s="105">
        <v>250</v>
      </c>
      <c r="E88" s="102">
        <v>50</v>
      </c>
      <c r="F88" s="103">
        <v>95</v>
      </c>
      <c r="G88" s="102">
        <v>10</v>
      </c>
      <c r="H88" s="103">
        <v>30</v>
      </c>
      <c r="I88" s="141"/>
      <c r="J88" s="141">
        <v>5</v>
      </c>
      <c r="K88" s="99"/>
      <c r="L88" s="451"/>
      <c r="M88" s="100"/>
      <c r="N88" s="123"/>
    </row>
    <row r="89" spans="1:14" s="124" customFormat="1" ht="15">
      <c r="A89" s="92">
        <v>62</v>
      </c>
      <c r="B89" s="101" t="s">
        <v>318</v>
      </c>
      <c r="C89" s="104">
        <v>43</v>
      </c>
      <c r="D89" s="105">
        <v>110</v>
      </c>
      <c r="E89" s="102">
        <v>35</v>
      </c>
      <c r="F89" s="103">
        <v>95</v>
      </c>
      <c r="G89" s="102">
        <v>10</v>
      </c>
      <c r="H89" s="103">
        <v>46</v>
      </c>
      <c r="I89" s="141"/>
      <c r="J89" s="141">
        <v>3</v>
      </c>
      <c r="K89" s="99"/>
      <c r="L89" s="451"/>
      <c r="M89" s="100"/>
      <c r="N89" s="123"/>
    </row>
    <row r="90" spans="1:14" s="124" customFormat="1" ht="16" thickBot="1">
      <c r="A90" s="92">
        <v>63</v>
      </c>
      <c r="B90" s="107" t="s">
        <v>319</v>
      </c>
      <c r="C90" s="110">
        <v>39</v>
      </c>
      <c r="D90" s="111">
        <v>72</v>
      </c>
      <c r="E90" s="108">
        <v>27</v>
      </c>
      <c r="F90" s="109">
        <v>60</v>
      </c>
      <c r="G90" s="108">
        <v>15</v>
      </c>
      <c r="H90" s="109">
        <v>21</v>
      </c>
      <c r="I90" s="142"/>
      <c r="J90" s="142">
        <v>6</v>
      </c>
      <c r="K90" s="99"/>
      <c r="L90" s="451"/>
      <c r="M90" s="100"/>
      <c r="N90" s="123"/>
    </row>
    <row r="91" spans="1:14" ht="16" thickBot="1">
      <c r="A91" s="113"/>
      <c r="B91" s="87" t="s">
        <v>320</v>
      </c>
      <c r="C91" s="88">
        <f>SUM(C92:C96)</f>
        <v>229</v>
      </c>
      <c r="D91" s="88">
        <f t="shared" ref="D91:H91" si="27">SUM(D92:D96)</f>
        <v>493</v>
      </c>
      <c r="E91" s="88">
        <f t="shared" si="27"/>
        <v>75</v>
      </c>
      <c r="F91" s="88">
        <f t="shared" si="27"/>
        <v>198</v>
      </c>
      <c r="G91" s="88">
        <f t="shared" si="27"/>
        <v>66</v>
      </c>
      <c r="H91" s="88">
        <f t="shared" si="27"/>
        <v>190</v>
      </c>
      <c r="I91" s="90">
        <f>SUM(C91:H91)</f>
        <v>1251</v>
      </c>
      <c r="J91" s="90">
        <f t="shared" ref="J91" si="28">SUM(J92:J96)</f>
        <v>41</v>
      </c>
      <c r="K91" s="529"/>
      <c r="L91" s="530"/>
      <c r="M91" s="531"/>
      <c r="N91" s="91"/>
    </row>
    <row r="92" spans="1:14" s="124" customFormat="1" ht="15">
      <c r="A92" s="92">
        <v>64</v>
      </c>
      <c r="B92" s="93" t="s">
        <v>321</v>
      </c>
      <c r="C92" s="96">
        <v>52</v>
      </c>
      <c r="D92" s="97">
        <v>108</v>
      </c>
      <c r="E92" s="94">
        <v>18</v>
      </c>
      <c r="F92" s="95">
        <v>52</v>
      </c>
      <c r="G92" s="94">
        <v>17</v>
      </c>
      <c r="H92" s="95">
        <v>71</v>
      </c>
      <c r="I92" s="140"/>
      <c r="J92" s="140">
        <v>12</v>
      </c>
      <c r="K92" s="99"/>
      <c r="L92" s="451"/>
      <c r="M92" s="100"/>
      <c r="N92" s="123"/>
    </row>
    <row r="93" spans="1:14" s="124" customFormat="1" ht="15">
      <c r="A93" s="92">
        <v>65</v>
      </c>
      <c r="B93" s="101" t="s">
        <v>322</v>
      </c>
      <c r="C93" s="104">
        <v>78</v>
      </c>
      <c r="D93" s="105">
        <v>108</v>
      </c>
      <c r="E93" s="102">
        <v>13</v>
      </c>
      <c r="F93" s="103">
        <v>28</v>
      </c>
      <c r="G93" s="102">
        <v>14</v>
      </c>
      <c r="H93" s="103">
        <v>26</v>
      </c>
      <c r="I93" s="141"/>
      <c r="J93" s="141">
        <v>10</v>
      </c>
      <c r="K93" s="99"/>
      <c r="L93" s="451"/>
      <c r="M93" s="100"/>
      <c r="N93" s="123"/>
    </row>
    <row r="94" spans="1:14" s="124" customFormat="1" ht="15">
      <c r="A94" s="92">
        <v>66</v>
      </c>
      <c r="B94" s="101" t="s">
        <v>323</v>
      </c>
      <c r="C94" s="104">
        <v>29</v>
      </c>
      <c r="D94" s="105">
        <v>91</v>
      </c>
      <c r="E94" s="102">
        <v>16</v>
      </c>
      <c r="F94" s="103">
        <v>52</v>
      </c>
      <c r="G94" s="102">
        <v>14</v>
      </c>
      <c r="H94" s="103">
        <v>45</v>
      </c>
      <c r="I94" s="141"/>
      <c r="J94" s="141">
        <v>7</v>
      </c>
      <c r="K94" s="99"/>
      <c r="L94" s="451"/>
      <c r="M94" s="100"/>
      <c r="N94" s="123"/>
    </row>
    <row r="95" spans="1:14" s="124" customFormat="1" ht="15">
      <c r="A95" s="92">
        <v>67</v>
      </c>
      <c r="B95" s="101" t="s">
        <v>324</v>
      </c>
      <c r="C95" s="104">
        <v>22</v>
      </c>
      <c r="D95" s="105">
        <v>58</v>
      </c>
      <c r="E95" s="102">
        <v>9</v>
      </c>
      <c r="F95" s="103">
        <v>20</v>
      </c>
      <c r="G95" s="102">
        <v>10</v>
      </c>
      <c r="H95" s="103">
        <v>22</v>
      </c>
      <c r="I95" s="141"/>
      <c r="J95" s="141">
        <v>6</v>
      </c>
      <c r="K95" s="99"/>
      <c r="L95" s="451"/>
      <c r="M95" s="100"/>
      <c r="N95" s="123"/>
    </row>
    <row r="96" spans="1:14" s="124" customFormat="1" ht="16" thickBot="1">
      <c r="A96" s="92">
        <v>68</v>
      </c>
      <c r="B96" s="139" t="s">
        <v>325</v>
      </c>
      <c r="C96" s="110">
        <v>48</v>
      </c>
      <c r="D96" s="111">
        <v>128</v>
      </c>
      <c r="E96" s="108">
        <v>19</v>
      </c>
      <c r="F96" s="109">
        <v>46</v>
      </c>
      <c r="G96" s="108">
        <v>11</v>
      </c>
      <c r="H96" s="109">
        <v>26</v>
      </c>
      <c r="I96" s="142"/>
      <c r="J96" s="142">
        <v>6</v>
      </c>
      <c r="K96" s="99"/>
      <c r="L96" s="451"/>
      <c r="M96" s="100"/>
      <c r="N96" s="123"/>
    </row>
    <row r="97" spans="1:14" ht="16" thickBot="1">
      <c r="A97" s="113"/>
      <c r="B97" s="87" t="s">
        <v>326</v>
      </c>
      <c r="C97" s="88">
        <f>SUM(C98:C103)</f>
        <v>247</v>
      </c>
      <c r="D97" s="88">
        <f t="shared" ref="D97:H97" si="29">SUM(D98:D103)</f>
        <v>682</v>
      </c>
      <c r="E97" s="88">
        <f t="shared" si="29"/>
        <v>184</v>
      </c>
      <c r="F97" s="88">
        <f t="shared" si="29"/>
        <v>425</v>
      </c>
      <c r="G97" s="88">
        <f t="shared" si="29"/>
        <v>111</v>
      </c>
      <c r="H97" s="88">
        <f t="shared" si="29"/>
        <v>199</v>
      </c>
      <c r="I97" s="90">
        <f>SUM(C97:H97)</f>
        <v>1848</v>
      </c>
      <c r="J97" s="90">
        <f t="shared" ref="J97" si="30">SUM(J98:J103)</f>
        <v>39</v>
      </c>
      <c r="K97" s="529"/>
      <c r="L97" s="530"/>
      <c r="M97" s="531"/>
      <c r="N97" s="91"/>
    </row>
    <row r="98" spans="1:14" ht="15">
      <c r="A98" s="92">
        <v>69</v>
      </c>
      <c r="B98" s="93" t="s">
        <v>327</v>
      </c>
      <c r="C98" s="143">
        <v>78</v>
      </c>
      <c r="D98" s="144">
        <v>217</v>
      </c>
      <c r="E98" s="94">
        <v>50</v>
      </c>
      <c r="F98" s="95">
        <v>102</v>
      </c>
      <c r="G98" s="94">
        <v>20</v>
      </c>
      <c r="H98" s="95">
        <v>42</v>
      </c>
      <c r="I98" s="140"/>
      <c r="J98" s="140">
        <v>12</v>
      </c>
      <c r="K98" s="99"/>
      <c r="L98" s="451"/>
      <c r="M98" s="100"/>
      <c r="N98" s="91"/>
    </row>
    <row r="99" spans="1:14" ht="15">
      <c r="A99" s="92">
        <v>70</v>
      </c>
      <c r="B99" s="101" t="s">
        <v>328</v>
      </c>
      <c r="C99" s="104">
        <v>38</v>
      </c>
      <c r="D99" s="105">
        <v>80</v>
      </c>
      <c r="E99" s="102">
        <v>38</v>
      </c>
      <c r="F99" s="103">
        <v>55</v>
      </c>
      <c r="G99" s="102">
        <v>18</v>
      </c>
      <c r="H99" s="103">
        <v>35</v>
      </c>
      <c r="I99" s="141"/>
      <c r="J99" s="141">
        <v>7</v>
      </c>
      <c r="K99" s="99"/>
      <c r="L99" s="451"/>
      <c r="M99" s="100"/>
      <c r="N99" s="91"/>
    </row>
    <row r="100" spans="1:14" ht="15">
      <c r="A100" s="92">
        <v>71</v>
      </c>
      <c r="B100" s="101" t="s">
        <v>329</v>
      </c>
      <c r="C100" s="104">
        <v>42</v>
      </c>
      <c r="D100" s="105">
        <v>120</v>
      </c>
      <c r="E100" s="102">
        <v>25</v>
      </c>
      <c r="F100" s="103">
        <v>45</v>
      </c>
      <c r="G100" s="102">
        <v>20</v>
      </c>
      <c r="H100" s="103">
        <v>35</v>
      </c>
      <c r="I100" s="141"/>
      <c r="J100" s="141">
        <v>5</v>
      </c>
      <c r="K100" s="99"/>
      <c r="L100" s="451"/>
      <c r="M100" s="100"/>
      <c r="N100" s="91"/>
    </row>
    <row r="101" spans="1:14" ht="15">
      <c r="A101" s="92">
        <v>72</v>
      </c>
      <c r="B101" s="101" t="s">
        <v>330</v>
      </c>
      <c r="C101" s="104">
        <v>39</v>
      </c>
      <c r="D101" s="105">
        <v>113</v>
      </c>
      <c r="E101" s="102">
        <v>35</v>
      </c>
      <c r="F101" s="103">
        <v>126</v>
      </c>
      <c r="G101" s="102">
        <v>20</v>
      </c>
      <c r="H101" s="103">
        <v>31</v>
      </c>
      <c r="I101" s="141"/>
      <c r="J101" s="141">
        <v>6</v>
      </c>
      <c r="K101" s="99"/>
      <c r="L101" s="451"/>
      <c r="M101" s="100"/>
      <c r="N101" s="91"/>
    </row>
    <row r="102" spans="1:14" s="146" customFormat="1" ht="15">
      <c r="A102" s="92">
        <v>73</v>
      </c>
      <c r="B102" s="101" t="s">
        <v>331</v>
      </c>
      <c r="C102" s="104">
        <v>22</v>
      </c>
      <c r="D102" s="105">
        <v>70</v>
      </c>
      <c r="E102" s="102">
        <v>20</v>
      </c>
      <c r="F102" s="103">
        <v>52</v>
      </c>
      <c r="G102" s="102">
        <v>14</v>
      </c>
      <c r="H102" s="103">
        <v>25</v>
      </c>
      <c r="I102" s="141"/>
      <c r="J102" s="141">
        <v>4</v>
      </c>
      <c r="K102" s="99"/>
      <c r="L102" s="451"/>
      <c r="M102" s="100"/>
      <c r="N102" s="145"/>
    </row>
    <row r="103" spans="1:14" ht="16" thickBot="1">
      <c r="A103" s="92">
        <v>74</v>
      </c>
      <c r="B103" s="107" t="s">
        <v>332</v>
      </c>
      <c r="C103" s="110">
        <v>28</v>
      </c>
      <c r="D103" s="111">
        <v>82</v>
      </c>
      <c r="E103" s="108">
        <v>16</v>
      </c>
      <c r="F103" s="109">
        <v>45</v>
      </c>
      <c r="G103" s="108">
        <v>19</v>
      </c>
      <c r="H103" s="109">
        <v>31</v>
      </c>
      <c r="I103" s="142"/>
      <c r="J103" s="142">
        <v>5</v>
      </c>
      <c r="K103" s="99"/>
      <c r="L103" s="451"/>
      <c r="M103" s="100"/>
      <c r="N103" s="91"/>
    </row>
    <row r="104" spans="1:14" ht="14.25" customHeight="1" thickBot="1">
      <c r="A104" s="113"/>
      <c r="B104" s="87" t="s">
        <v>333</v>
      </c>
      <c r="C104" s="88">
        <f>SUM(C105:C110)</f>
        <v>276</v>
      </c>
      <c r="D104" s="88">
        <f t="shared" ref="D104:H104" si="31">SUM(D105:D110)</f>
        <v>624</v>
      </c>
      <c r="E104" s="88">
        <f t="shared" si="31"/>
        <v>163</v>
      </c>
      <c r="F104" s="88">
        <f t="shared" si="31"/>
        <v>317</v>
      </c>
      <c r="G104" s="88">
        <f t="shared" si="31"/>
        <v>78</v>
      </c>
      <c r="H104" s="88">
        <f t="shared" si="31"/>
        <v>145</v>
      </c>
      <c r="I104" s="90">
        <f>SUM(C104:H104)</f>
        <v>1603</v>
      </c>
      <c r="J104" s="90">
        <f t="shared" ref="J104" si="32">SUM(J105:J110)</f>
        <v>34</v>
      </c>
      <c r="K104" s="529"/>
      <c r="L104" s="530"/>
      <c r="M104" s="531"/>
      <c r="N104" s="91"/>
    </row>
    <row r="105" spans="1:14" s="124" customFormat="1" ht="15">
      <c r="A105" s="92">
        <v>75</v>
      </c>
      <c r="B105" s="147" t="s">
        <v>334</v>
      </c>
      <c r="C105" s="96">
        <v>49</v>
      </c>
      <c r="D105" s="97">
        <v>126</v>
      </c>
      <c r="E105" s="94">
        <v>31</v>
      </c>
      <c r="F105" s="95">
        <v>48</v>
      </c>
      <c r="G105" s="94">
        <v>14</v>
      </c>
      <c r="H105" s="95">
        <v>24</v>
      </c>
      <c r="I105" s="140"/>
      <c r="J105" s="140">
        <v>7</v>
      </c>
      <c r="K105" s="99"/>
      <c r="L105" s="451"/>
      <c r="M105" s="100"/>
      <c r="N105" s="123"/>
    </row>
    <row r="106" spans="1:14" s="124" customFormat="1" ht="15">
      <c r="A106" s="92">
        <v>76</v>
      </c>
      <c r="B106" s="148" t="s">
        <v>335</v>
      </c>
      <c r="C106" s="104">
        <v>42</v>
      </c>
      <c r="D106" s="105">
        <v>108</v>
      </c>
      <c r="E106" s="102">
        <v>25</v>
      </c>
      <c r="F106" s="103">
        <v>73</v>
      </c>
      <c r="G106" s="102">
        <v>19</v>
      </c>
      <c r="H106" s="103">
        <v>35</v>
      </c>
      <c r="I106" s="141"/>
      <c r="J106" s="141">
        <v>8</v>
      </c>
      <c r="K106" s="99"/>
      <c r="L106" s="451"/>
      <c r="M106" s="100"/>
      <c r="N106" s="123"/>
    </row>
    <row r="107" spans="1:14" s="124" customFormat="1" ht="15">
      <c r="A107" s="92">
        <v>77</v>
      </c>
      <c r="B107" s="148" t="s">
        <v>336</v>
      </c>
      <c r="C107" s="104">
        <v>41</v>
      </c>
      <c r="D107" s="105">
        <v>74</v>
      </c>
      <c r="E107" s="102">
        <v>22</v>
      </c>
      <c r="F107" s="103">
        <v>50</v>
      </c>
      <c r="G107" s="102">
        <v>16</v>
      </c>
      <c r="H107" s="103">
        <v>39</v>
      </c>
      <c r="I107" s="141"/>
      <c r="J107" s="141">
        <v>4</v>
      </c>
      <c r="K107" s="99"/>
      <c r="L107" s="451"/>
      <c r="M107" s="100"/>
      <c r="N107" s="123"/>
    </row>
    <row r="108" spans="1:14" ht="15">
      <c r="A108" s="92">
        <v>78</v>
      </c>
      <c r="B108" s="101" t="s">
        <v>337</v>
      </c>
      <c r="C108" s="104">
        <v>50</v>
      </c>
      <c r="D108" s="105">
        <v>84</v>
      </c>
      <c r="E108" s="102">
        <v>25</v>
      </c>
      <c r="F108" s="103">
        <v>42</v>
      </c>
      <c r="G108" s="102">
        <v>0</v>
      </c>
      <c r="H108" s="103">
        <v>0</v>
      </c>
      <c r="I108" s="141"/>
      <c r="J108" s="141">
        <v>3</v>
      </c>
      <c r="K108" s="99"/>
      <c r="L108" s="451"/>
      <c r="M108" s="100"/>
      <c r="N108" s="91"/>
    </row>
    <row r="109" spans="1:14" ht="15">
      <c r="A109" s="92">
        <v>79</v>
      </c>
      <c r="B109" s="101" t="s">
        <v>338</v>
      </c>
      <c r="C109" s="104">
        <v>40</v>
      </c>
      <c r="D109" s="105">
        <v>112</v>
      </c>
      <c r="E109" s="104">
        <v>30</v>
      </c>
      <c r="F109" s="105">
        <v>51</v>
      </c>
      <c r="G109" s="117">
        <v>16</v>
      </c>
      <c r="H109" s="118">
        <v>19</v>
      </c>
      <c r="I109" s="119"/>
      <c r="J109" s="119">
        <v>7</v>
      </c>
      <c r="K109" s="99"/>
      <c r="L109" s="451"/>
      <c r="M109" s="100"/>
      <c r="N109" s="91"/>
    </row>
    <row r="110" spans="1:14" s="124" customFormat="1" ht="16" thickBot="1">
      <c r="A110" s="92">
        <v>80</v>
      </c>
      <c r="B110" s="107" t="s">
        <v>339</v>
      </c>
      <c r="C110" s="108">
        <v>54</v>
      </c>
      <c r="D110" s="109">
        <v>120</v>
      </c>
      <c r="E110" s="108">
        <v>30</v>
      </c>
      <c r="F110" s="109">
        <v>53</v>
      </c>
      <c r="G110" s="108">
        <v>13</v>
      </c>
      <c r="H110" s="109">
        <v>28</v>
      </c>
      <c r="I110" s="142"/>
      <c r="J110" s="142">
        <v>5</v>
      </c>
      <c r="K110" s="99"/>
      <c r="L110" s="451"/>
      <c r="M110" s="100"/>
      <c r="N110" s="123"/>
    </row>
    <row r="111" spans="1:14" ht="16" thickBot="1">
      <c r="A111" s="113"/>
      <c r="B111" s="87" t="s">
        <v>340</v>
      </c>
      <c r="C111" s="88">
        <f>SUM(C112:C115)</f>
        <v>187</v>
      </c>
      <c r="D111" s="88">
        <f t="shared" ref="D111:H111" si="33">SUM(D112:D115)</f>
        <v>420</v>
      </c>
      <c r="E111" s="88">
        <f t="shared" si="33"/>
        <v>135</v>
      </c>
      <c r="F111" s="88">
        <f t="shared" si="33"/>
        <v>262</v>
      </c>
      <c r="G111" s="88">
        <f t="shared" si="33"/>
        <v>48</v>
      </c>
      <c r="H111" s="88">
        <f t="shared" si="33"/>
        <v>126</v>
      </c>
      <c r="I111" s="90">
        <f>SUM(C111:H111)</f>
        <v>1178</v>
      </c>
      <c r="J111" s="90">
        <f t="shared" ref="J111" si="34">SUM(J112:J115)</f>
        <v>24</v>
      </c>
      <c r="K111" s="529"/>
      <c r="L111" s="530"/>
      <c r="M111" s="531"/>
      <c r="N111" s="91"/>
    </row>
    <row r="112" spans="1:14" s="124" customFormat="1" ht="15">
      <c r="A112" s="92">
        <v>81</v>
      </c>
      <c r="B112" s="93" t="s">
        <v>341</v>
      </c>
      <c r="C112" s="94">
        <v>73</v>
      </c>
      <c r="D112" s="95">
        <v>195</v>
      </c>
      <c r="E112" s="94">
        <v>66</v>
      </c>
      <c r="F112" s="95">
        <v>114</v>
      </c>
      <c r="G112" s="94">
        <v>25</v>
      </c>
      <c r="H112" s="95">
        <v>65</v>
      </c>
      <c r="I112" s="140"/>
      <c r="J112" s="140">
        <v>8</v>
      </c>
      <c r="K112" s="99"/>
      <c r="L112" s="451"/>
      <c r="M112" s="100"/>
      <c r="N112" s="123"/>
    </row>
    <row r="113" spans="1:14" s="124" customFormat="1" ht="15">
      <c r="A113" s="92">
        <v>82</v>
      </c>
      <c r="B113" s="101" t="s">
        <v>342</v>
      </c>
      <c r="C113" s="102">
        <v>67</v>
      </c>
      <c r="D113" s="103">
        <v>142</v>
      </c>
      <c r="E113" s="102">
        <v>40</v>
      </c>
      <c r="F113" s="103">
        <v>87</v>
      </c>
      <c r="G113" s="102">
        <v>7</v>
      </c>
      <c r="H113" s="103">
        <v>17</v>
      </c>
      <c r="I113" s="141"/>
      <c r="J113" s="141">
        <v>8</v>
      </c>
      <c r="K113" s="99"/>
      <c r="L113" s="451"/>
      <c r="M113" s="100"/>
      <c r="N113" s="123"/>
    </row>
    <row r="114" spans="1:14" s="124" customFormat="1" ht="15">
      <c r="A114" s="92">
        <v>83</v>
      </c>
      <c r="B114" s="101" t="s">
        <v>343</v>
      </c>
      <c r="C114" s="102">
        <v>28</v>
      </c>
      <c r="D114" s="103">
        <v>42</v>
      </c>
      <c r="E114" s="102">
        <v>15</v>
      </c>
      <c r="F114" s="103">
        <v>31</v>
      </c>
      <c r="G114" s="102">
        <v>8</v>
      </c>
      <c r="H114" s="103">
        <v>27</v>
      </c>
      <c r="I114" s="141"/>
      <c r="J114" s="141">
        <v>5</v>
      </c>
      <c r="K114" s="99"/>
      <c r="L114" s="451"/>
      <c r="M114" s="100"/>
      <c r="N114" s="123"/>
    </row>
    <row r="115" spans="1:14" s="124" customFormat="1" ht="16" thickBot="1">
      <c r="A115" s="92">
        <v>84</v>
      </c>
      <c r="B115" s="107" t="s">
        <v>344</v>
      </c>
      <c r="C115" s="108">
        <v>19</v>
      </c>
      <c r="D115" s="109">
        <v>41</v>
      </c>
      <c r="E115" s="108">
        <v>14</v>
      </c>
      <c r="F115" s="109">
        <v>30</v>
      </c>
      <c r="G115" s="108">
        <v>8</v>
      </c>
      <c r="H115" s="109">
        <v>17</v>
      </c>
      <c r="I115" s="142"/>
      <c r="J115" s="142">
        <v>3</v>
      </c>
      <c r="K115" s="99"/>
      <c r="L115" s="451"/>
      <c r="M115" s="100"/>
      <c r="N115" s="123"/>
    </row>
    <row r="116" spans="1:14" ht="16" thickBot="1">
      <c r="A116" s="113"/>
      <c r="B116" s="87" t="s">
        <v>345</v>
      </c>
      <c r="C116" s="88">
        <f>SUM(C117:C120)</f>
        <v>190</v>
      </c>
      <c r="D116" s="88">
        <f t="shared" ref="D116:H116" si="35">SUM(D117:D120)</f>
        <v>412</v>
      </c>
      <c r="E116" s="88">
        <f t="shared" si="35"/>
        <v>112</v>
      </c>
      <c r="F116" s="88">
        <f t="shared" si="35"/>
        <v>240</v>
      </c>
      <c r="G116" s="88">
        <f t="shared" si="35"/>
        <v>45</v>
      </c>
      <c r="H116" s="88">
        <f t="shared" si="35"/>
        <v>100</v>
      </c>
      <c r="I116" s="90">
        <f>SUM(C116:H116)</f>
        <v>1099</v>
      </c>
      <c r="J116" s="90">
        <f t="shared" ref="J116" si="36">SUM(J117:J120)</f>
        <v>31</v>
      </c>
      <c r="K116" s="529"/>
      <c r="L116" s="530"/>
      <c r="M116" s="531"/>
      <c r="N116" s="91"/>
    </row>
    <row r="117" spans="1:14" s="124" customFormat="1" ht="15">
      <c r="A117" s="92">
        <v>85</v>
      </c>
      <c r="B117" s="93" t="s">
        <v>346</v>
      </c>
      <c r="C117" s="94">
        <v>64</v>
      </c>
      <c r="D117" s="95">
        <v>110</v>
      </c>
      <c r="E117" s="94">
        <v>25</v>
      </c>
      <c r="F117" s="95">
        <v>62</v>
      </c>
      <c r="G117" s="94">
        <v>12</v>
      </c>
      <c r="H117" s="95">
        <v>25</v>
      </c>
      <c r="I117" s="140"/>
      <c r="J117" s="140">
        <v>11</v>
      </c>
      <c r="K117" s="99"/>
      <c r="L117" s="451"/>
      <c r="M117" s="100"/>
      <c r="N117" s="123"/>
    </row>
    <row r="118" spans="1:14" s="124" customFormat="1" ht="15">
      <c r="A118" s="92">
        <v>86</v>
      </c>
      <c r="B118" s="101" t="s">
        <v>347</v>
      </c>
      <c r="C118" s="102">
        <v>65</v>
      </c>
      <c r="D118" s="103">
        <v>150</v>
      </c>
      <c r="E118" s="102">
        <v>38</v>
      </c>
      <c r="F118" s="103">
        <v>85</v>
      </c>
      <c r="G118" s="102">
        <v>10</v>
      </c>
      <c r="H118" s="103">
        <v>25</v>
      </c>
      <c r="I118" s="141"/>
      <c r="J118" s="141">
        <v>9</v>
      </c>
      <c r="K118" s="99"/>
      <c r="L118" s="451"/>
      <c r="M118" s="100"/>
      <c r="N118" s="123"/>
    </row>
    <row r="119" spans="1:14" s="124" customFormat="1" ht="15">
      <c r="A119" s="92">
        <v>87</v>
      </c>
      <c r="B119" s="101" t="s">
        <v>348</v>
      </c>
      <c r="C119" s="102">
        <v>17</v>
      </c>
      <c r="D119" s="103">
        <v>50</v>
      </c>
      <c r="E119" s="102">
        <v>9</v>
      </c>
      <c r="F119" s="103">
        <v>40</v>
      </c>
      <c r="G119" s="102">
        <v>8</v>
      </c>
      <c r="H119" s="103">
        <v>18</v>
      </c>
      <c r="I119" s="141"/>
      <c r="J119" s="141">
        <v>5</v>
      </c>
      <c r="K119" s="99"/>
      <c r="L119" s="451"/>
      <c r="M119" s="100"/>
      <c r="N119" s="123"/>
    </row>
    <row r="120" spans="1:14" s="124" customFormat="1" ht="16" thickBot="1">
      <c r="A120" s="92">
        <v>88</v>
      </c>
      <c r="B120" s="107" t="s">
        <v>349</v>
      </c>
      <c r="C120" s="108">
        <v>44</v>
      </c>
      <c r="D120" s="109">
        <v>102</v>
      </c>
      <c r="E120" s="108">
        <v>40</v>
      </c>
      <c r="F120" s="109">
        <v>53</v>
      </c>
      <c r="G120" s="108">
        <v>15</v>
      </c>
      <c r="H120" s="109">
        <v>32</v>
      </c>
      <c r="I120" s="142"/>
      <c r="J120" s="142">
        <v>6</v>
      </c>
      <c r="K120" s="99"/>
      <c r="L120" s="451"/>
      <c r="M120" s="100"/>
      <c r="N120" s="123"/>
    </row>
    <row r="121" spans="1:14" ht="16" thickBot="1">
      <c r="A121" s="113"/>
      <c r="B121" s="87" t="s">
        <v>350</v>
      </c>
      <c r="C121" s="89">
        <f>SUM(C122:C124)</f>
        <v>188</v>
      </c>
      <c r="D121" s="89">
        <f t="shared" ref="D121:H121" si="37">SUM(D122:D124)</f>
        <v>347</v>
      </c>
      <c r="E121" s="89">
        <f t="shared" si="37"/>
        <v>57</v>
      </c>
      <c r="F121" s="89">
        <f t="shared" si="37"/>
        <v>123</v>
      </c>
      <c r="G121" s="89">
        <f t="shared" si="37"/>
        <v>34</v>
      </c>
      <c r="H121" s="89">
        <f t="shared" si="37"/>
        <v>66</v>
      </c>
      <c r="I121" s="90">
        <f>SUM(C121:H121)</f>
        <v>815</v>
      </c>
      <c r="J121" s="90">
        <f t="shared" ref="J121" si="38">SUM(J122:J124)</f>
        <v>19</v>
      </c>
      <c r="K121" s="529"/>
      <c r="L121" s="530"/>
      <c r="M121" s="531"/>
      <c r="N121" s="91"/>
    </row>
    <row r="122" spans="1:14" s="124" customFormat="1" ht="15">
      <c r="A122" s="92">
        <v>89</v>
      </c>
      <c r="B122" s="93" t="s">
        <v>351</v>
      </c>
      <c r="C122" s="94">
        <v>61</v>
      </c>
      <c r="D122" s="95">
        <v>119</v>
      </c>
      <c r="E122" s="94">
        <v>17</v>
      </c>
      <c r="F122" s="95">
        <v>39</v>
      </c>
      <c r="G122" s="94">
        <v>13</v>
      </c>
      <c r="H122" s="95">
        <v>29</v>
      </c>
      <c r="I122" s="140"/>
      <c r="J122" s="140">
        <v>10</v>
      </c>
      <c r="K122" s="99"/>
      <c r="L122" s="451"/>
      <c r="M122" s="100"/>
      <c r="N122" s="123"/>
    </row>
    <row r="123" spans="1:14" s="124" customFormat="1" ht="15">
      <c r="A123" s="92">
        <v>90</v>
      </c>
      <c r="B123" s="101" t="s">
        <v>352</v>
      </c>
      <c r="C123" s="102">
        <v>54</v>
      </c>
      <c r="D123" s="103">
        <v>107</v>
      </c>
      <c r="E123" s="102">
        <v>21</v>
      </c>
      <c r="F123" s="103">
        <v>46</v>
      </c>
      <c r="G123" s="102">
        <v>10</v>
      </c>
      <c r="H123" s="103">
        <v>19</v>
      </c>
      <c r="I123" s="141"/>
      <c r="J123" s="141">
        <v>5</v>
      </c>
      <c r="K123" s="99"/>
      <c r="L123" s="451"/>
      <c r="M123" s="100"/>
      <c r="N123" s="123"/>
    </row>
    <row r="124" spans="1:14" s="124" customFormat="1" ht="16" thickBot="1">
      <c r="A124" s="92">
        <v>91</v>
      </c>
      <c r="B124" s="107" t="s">
        <v>353</v>
      </c>
      <c r="C124" s="108">
        <v>73</v>
      </c>
      <c r="D124" s="109">
        <v>121</v>
      </c>
      <c r="E124" s="108">
        <v>19</v>
      </c>
      <c r="F124" s="109">
        <v>38</v>
      </c>
      <c r="G124" s="108">
        <v>11</v>
      </c>
      <c r="H124" s="109">
        <v>18</v>
      </c>
      <c r="I124" s="142"/>
      <c r="J124" s="142">
        <v>4</v>
      </c>
      <c r="K124" s="99"/>
      <c r="L124" s="451"/>
      <c r="M124" s="100"/>
      <c r="N124" s="123"/>
    </row>
    <row r="125" spans="1:14" ht="16" thickBot="1">
      <c r="A125" s="113"/>
      <c r="B125" s="87" t="s">
        <v>354</v>
      </c>
      <c r="C125" s="88">
        <f>SUM(C126:C129)</f>
        <v>275</v>
      </c>
      <c r="D125" s="88">
        <f t="shared" ref="D125:H125" si="39">SUM(D126:D129)</f>
        <v>524</v>
      </c>
      <c r="E125" s="88">
        <f t="shared" si="39"/>
        <v>142</v>
      </c>
      <c r="F125" s="88">
        <f t="shared" si="39"/>
        <v>339</v>
      </c>
      <c r="G125" s="88">
        <f t="shared" si="39"/>
        <v>91</v>
      </c>
      <c r="H125" s="88">
        <f t="shared" si="39"/>
        <v>171</v>
      </c>
      <c r="I125" s="90">
        <f>SUM(C125:H125)</f>
        <v>1542</v>
      </c>
      <c r="J125" s="90">
        <f t="shared" ref="J125" si="40">SUM(J126:J129)</f>
        <v>31</v>
      </c>
      <c r="K125" s="529"/>
      <c r="L125" s="530"/>
      <c r="M125" s="531"/>
      <c r="N125" s="91"/>
    </row>
    <row r="126" spans="1:14" s="124" customFormat="1" ht="15">
      <c r="A126" s="92">
        <v>92</v>
      </c>
      <c r="B126" s="93" t="s">
        <v>355</v>
      </c>
      <c r="C126" s="94">
        <v>95</v>
      </c>
      <c r="D126" s="95">
        <v>153</v>
      </c>
      <c r="E126" s="94">
        <v>47</v>
      </c>
      <c r="F126" s="95">
        <v>99</v>
      </c>
      <c r="G126" s="94">
        <v>25</v>
      </c>
      <c r="H126" s="95">
        <v>62</v>
      </c>
      <c r="I126" s="140"/>
      <c r="J126" s="140">
        <v>11</v>
      </c>
      <c r="K126" s="99"/>
      <c r="L126" s="451"/>
      <c r="M126" s="100"/>
      <c r="N126" s="123"/>
    </row>
    <row r="127" spans="1:14" s="124" customFormat="1" ht="15">
      <c r="A127" s="92">
        <v>93</v>
      </c>
      <c r="B127" s="101" t="s">
        <v>356</v>
      </c>
      <c r="C127" s="102">
        <v>50</v>
      </c>
      <c r="D127" s="103">
        <v>120</v>
      </c>
      <c r="E127" s="102">
        <v>28</v>
      </c>
      <c r="F127" s="103">
        <v>80</v>
      </c>
      <c r="G127" s="102">
        <v>23</v>
      </c>
      <c r="H127" s="103">
        <v>50</v>
      </c>
      <c r="I127" s="141"/>
      <c r="J127" s="141">
        <v>8</v>
      </c>
      <c r="K127" s="99"/>
      <c r="L127" s="451"/>
      <c r="M127" s="100"/>
      <c r="N127" s="123"/>
    </row>
    <row r="128" spans="1:14" s="124" customFormat="1" ht="15">
      <c r="A128" s="92">
        <v>94</v>
      </c>
      <c r="B128" s="101" t="s">
        <v>357</v>
      </c>
      <c r="C128" s="102">
        <v>82</v>
      </c>
      <c r="D128" s="103">
        <v>154</v>
      </c>
      <c r="E128" s="102">
        <v>50</v>
      </c>
      <c r="F128" s="103">
        <v>77</v>
      </c>
      <c r="G128" s="102">
        <v>23</v>
      </c>
      <c r="H128" s="103">
        <v>31</v>
      </c>
      <c r="I128" s="141"/>
      <c r="J128" s="141">
        <v>7</v>
      </c>
      <c r="K128" s="99"/>
      <c r="L128" s="451"/>
      <c r="M128" s="100"/>
      <c r="N128" s="123"/>
    </row>
    <row r="129" spans="1:14" s="124" customFormat="1" ht="16" thickBot="1">
      <c r="A129" s="92">
        <v>95</v>
      </c>
      <c r="B129" s="107" t="s">
        <v>358</v>
      </c>
      <c r="C129" s="108">
        <v>48</v>
      </c>
      <c r="D129" s="109">
        <v>97</v>
      </c>
      <c r="E129" s="108">
        <v>17</v>
      </c>
      <c r="F129" s="109">
        <v>83</v>
      </c>
      <c r="G129" s="108">
        <v>20</v>
      </c>
      <c r="H129" s="109">
        <v>28</v>
      </c>
      <c r="I129" s="142"/>
      <c r="J129" s="142">
        <v>5</v>
      </c>
      <c r="K129" s="99"/>
      <c r="L129" s="451"/>
      <c r="M129" s="100"/>
      <c r="N129" s="123"/>
    </row>
    <row r="130" spans="1:14" ht="16" thickBot="1">
      <c r="A130" s="113"/>
      <c r="B130" s="87" t="s">
        <v>359</v>
      </c>
      <c r="C130" s="88">
        <f>SUM(C131:C135)</f>
        <v>355</v>
      </c>
      <c r="D130" s="88">
        <f t="shared" ref="D130:H130" si="41">SUM(D131:D135)</f>
        <v>680</v>
      </c>
      <c r="E130" s="88">
        <f t="shared" si="41"/>
        <v>158</v>
      </c>
      <c r="F130" s="88">
        <f t="shared" si="41"/>
        <v>324</v>
      </c>
      <c r="G130" s="88">
        <f t="shared" si="41"/>
        <v>79</v>
      </c>
      <c r="H130" s="88">
        <f t="shared" si="41"/>
        <v>169</v>
      </c>
      <c r="I130" s="90">
        <f>SUM(C130:H130)</f>
        <v>1765</v>
      </c>
      <c r="J130" s="90">
        <f t="shared" ref="J130" si="42">SUM(J131:J135)</f>
        <v>36</v>
      </c>
      <c r="K130" s="529"/>
      <c r="L130" s="530"/>
      <c r="M130" s="531"/>
      <c r="N130" s="91"/>
    </row>
    <row r="131" spans="1:14" s="124" customFormat="1" ht="15">
      <c r="A131" s="92">
        <v>96</v>
      </c>
      <c r="B131" s="93" t="s">
        <v>360</v>
      </c>
      <c r="C131" s="94">
        <v>158</v>
      </c>
      <c r="D131" s="95">
        <v>296</v>
      </c>
      <c r="E131" s="94">
        <v>67</v>
      </c>
      <c r="F131" s="95">
        <v>132</v>
      </c>
      <c r="G131" s="94">
        <v>30</v>
      </c>
      <c r="H131" s="95">
        <v>59</v>
      </c>
      <c r="I131" s="140"/>
      <c r="J131" s="140">
        <v>15</v>
      </c>
      <c r="K131" s="99"/>
      <c r="L131" s="451"/>
      <c r="M131" s="100"/>
      <c r="N131" s="123"/>
    </row>
    <row r="132" spans="1:14" s="124" customFormat="1" ht="15">
      <c r="A132" s="92">
        <v>97</v>
      </c>
      <c r="B132" s="101" t="s">
        <v>361</v>
      </c>
      <c r="C132" s="102">
        <v>77</v>
      </c>
      <c r="D132" s="103">
        <v>143</v>
      </c>
      <c r="E132" s="102">
        <v>9</v>
      </c>
      <c r="F132" s="103">
        <v>33</v>
      </c>
      <c r="G132" s="102">
        <v>5</v>
      </c>
      <c r="H132" s="103">
        <v>19</v>
      </c>
      <c r="I132" s="141"/>
      <c r="J132" s="141">
        <v>4</v>
      </c>
      <c r="K132" s="99"/>
      <c r="L132" s="451"/>
      <c r="M132" s="100"/>
      <c r="N132" s="123"/>
    </row>
    <row r="133" spans="1:14" s="124" customFormat="1" ht="15">
      <c r="A133" s="92">
        <v>98</v>
      </c>
      <c r="B133" s="101" t="s">
        <v>362</v>
      </c>
      <c r="C133" s="102">
        <v>38</v>
      </c>
      <c r="D133" s="103">
        <v>71</v>
      </c>
      <c r="E133" s="102">
        <v>19</v>
      </c>
      <c r="F133" s="103">
        <v>35</v>
      </c>
      <c r="G133" s="102">
        <v>7</v>
      </c>
      <c r="H133" s="103">
        <v>21</v>
      </c>
      <c r="I133" s="141"/>
      <c r="J133" s="141">
        <v>6</v>
      </c>
      <c r="K133" s="99"/>
      <c r="L133" s="451"/>
      <c r="M133" s="100"/>
      <c r="N133" s="123"/>
    </row>
    <row r="134" spans="1:14" s="124" customFormat="1" ht="15">
      <c r="A134" s="92">
        <v>99</v>
      </c>
      <c r="B134" s="101" t="s">
        <v>363</v>
      </c>
      <c r="C134" s="102">
        <v>45</v>
      </c>
      <c r="D134" s="103">
        <v>85</v>
      </c>
      <c r="E134" s="102">
        <v>30</v>
      </c>
      <c r="F134" s="103">
        <v>55</v>
      </c>
      <c r="G134" s="102">
        <v>25</v>
      </c>
      <c r="H134" s="103">
        <v>40</v>
      </c>
      <c r="I134" s="141"/>
      <c r="J134" s="141">
        <v>4</v>
      </c>
      <c r="K134" s="99"/>
      <c r="L134" s="451"/>
      <c r="M134" s="100"/>
      <c r="N134" s="123"/>
    </row>
    <row r="135" spans="1:14" s="124" customFormat="1" ht="16" thickBot="1">
      <c r="A135" s="92">
        <v>100</v>
      </c>
      <c r="B135" s="107" t="s">
        <v>364</v>
      </c>
      <c r="C135" s="110">
        <v>37</v>
      </c>
      <c r="D135" s="111">
        <v>85</v>
      </c>
      <c r="E135" s="110">
        <v>33</v>
      </c>
      <c r="F135" s="111">
        <v>69</v>
      </c>
      <c r="G135" s="110">
        <v>12</v>
      </c>
      <c r="H135" s="111">
        <v>30</v>
      </c>
      <c r="I135" s="112"/>
      <c r="J135" s="112">
        <v>7</v>
      </c>
      <c r="K135" s="99"/>
      <c r="L135" s="451"/>
      <c r="M135" s="100"/>
      <c r="N135" s="123"/>
    </row>
    <row r="136" spans="1:14" ht="16" thickBot="1">
      <c r="A136" s="113"/>
      <c r="B136" s="87" t="s">
        <v>365</v>
      </c>
      <c r="C136" s="88">
        <f>SUM(C137:C140)</f>
        <v>253</v>
      </c>
      <c r="D136" s="88">
        <f t="shared" ref="D136:H136" si="43">SUM(D137:D140)</f>
        <v>542</v>
      </c>
      <c r="E136" s="88">
        <f t="shared" si="43"/>
        <v>150</v>
      </c>
      <c r="F136" s="88">
        <f t="shared" si="43"/>
        <v>202</v>
      </c>
      <c r="G136" s="88">
        <f t="shared" si="43"/>
        <v>44</v>
      </c>
      <c r="H136" s="88">
        <f t="shared" si="43"/>
        <v>89</v>
      </c>
      <c r="I136" s="90">
        <f>SUM(C136:H136)</f>
        <v>1280</v>
      </c>
      <c r="J136" s="90">
        <f t="shared" ref="J136" si="44">SUM(J137:J140)</f>
        <v>18</v>
      </c>
      <c r="K136" s="529"/>
      <c r="L136" s="530"/>
      <c r="M136" s="531"/>
      <c r="N136" s="91"/>
    </row>
    <row r="137" spans="1:14" s="124" customFormat="1" ht="15">
      <c r="A137" s="92">
        <v>101</v>
      </c>
      <c r="B137" s="93" t="s">
        <v>366</v>
      </c>
      <c r="C137" s="94">
        <v>72</v>
      </c>
      <c r="D137" s="95">
        <v>148</v>
      </c>
      <c r="E137" s="94">
        <v>55</v>
      </c>
      <c r="F137" s="95">
        <v>49</v>
      </c>
      <c r="G137" s="94">
        <v>15</v>
      </c>
      <c r="H137" s="95">
        <v>29</v>
      </c>
      <c r="I137" s="140"/>
      <c r="J137" s="140">
        <v>5</v>
      </c>
      <c r="K137" s="99"/>
      <c r="L137" s="451"/>
      <c r="M137" s="100"/>
      <c r="N137" s="123"/>
    </row>
    <row r="138" spans="1:14" s="124" customFormat="1" ht="15">
      <c r="A138" s="92">
        <v>102</v>
      </c>
      <c r="B138" s="101" t="s">
        <v>367</v>
      </c>
      <c r="C138" s="102">
        <v>55</v>
      </c>
      <c r="D138" s="103">
        <v>95</v>
      </c>
      <c r="E138" s="102">
        <v>20</v>
      </c>
      <c r="F138" s="103">
        <v>58</v>
      </c>
      <c r="G138" s="102">
        <v>10</v>
      </c>
      <c r="H138" s="103">
        <v>20</v>
      </c>
      <c r="I138" s="141"/>
      <c r="J138" s="141">
        <v>3</v>
      </c>
      <c r="K138" s="99"/>
      <c r="L138" s="451"/>
      <c r="M138" s="100"/>
      <c r="N138" s="123"/>
    </row>
    <row r="139" spans="1:14" s="124" customFormat="1" ht="15">
      <c r="A139" s="92">
        <v>103</v>
      </c>
      <c r="B139" s="101" t="s">
        <v>368</v>
      </c>
      <c r="C139" s="102">
        <v>57</v>
      </c>
      <c r="D139" s="103">
        <v>149</v>
      </c>
      <c r="E139" s="102">
        <v>30</v>
      </c>
      <c r="F139" s="103">
        <v>45</v>
      </c>
      <c r="G139" s="102">
        <v>10</v>
      </c>
      <c r="H139" s="103">
        <v>25</v>
      </c>
      <c r="I139" s="141"/>
      <c r="J139" s="141">
        <v>4</v>
      </c>
      <c r="K139" s="99"/>
      <c r="L139" s="451"/>
      <c r="M139" s="100"/>
      <c r="N139" s="123"/>
    </row>
    <row r="140" spans="1:14" s="124" customFormat="1" ht="16" thickBot="1">
      <c r="A140" s="92">
        <v>104</v>
      </c>
      <c r="B140" s="107" t="s">
        <v>369</v>
      </c>
      <c r="C140" s="108">
        <v>69</v>
      </c>
      <c r="D140" s="109">
        <v>150</v>
      </c>
      <c r="E140" s="108">
        <v>45</v>
      </c>
      <c r="F140" s="109">
        <v>50</v>
      </c>
      <c r="G140" s="108">
        <v>9</v>
      </c>
      <c r="H140" s="109">
        <v>15</v>
      </c>
      <c r="I140" s="142"/>
      <c r="J140" s="142">
        <v>6</v>
      </c>
      <c r="K140" s="99"/>
      <c r="L140" s="451"/>
      <c r="M140" s="100"/>
      <c r="N140" s="123"/>
    </row>
    <row r="141" spans="1:14" ht="16" thickBot="1">
      <c r="A141" s="113"/>
      <c r="B141" s="87" t="s">
        <v>370</v>
      </c>
      <c r="C141" s="149">
        <f>SUM(C142:C144)</f>
        <v>201</v>
      </c>
      <c r="D141" s="149">
        <f t="shared" ref="D141:H141" si="45">SUM(D142:D144)</f>
        <v>424</v>
      </c>
      <c r="E141" s="149">
        <f t="shared" si="45"/>
        <v>102</v>
      </c>
      <c r="F141" s="149">
        <f t="shared" si="45"/>
        <v>270</v>
      </c>
      <c r="G141" s="149">
        <f t="shared" si="45"/>
        <v>65</v>
      </c>
      <c r="H141" s="149">
        <f t="shared" si="45"/>
        <v>145</v>
      </c>
      <c r="I141" s="90">
        <f>SUM(C141:H141)</f>
        <v>1207</v>
      </c>
      <c r="J141" s="150">
        <f t="shared" ref="J141" si="46">SUM(J142:J144)</f>
        <v>25</v>
      </c>
      <c r="K141" s="529"/>
      <c r="L141" s="530"/>
      <c r="M141" s="531"/>
      <c r="N141" s="91"/>
    </row>
    <row r="142" spans="1:14" s="124" customFormat="1" ht="15.75" customHeight="1">
      <c r="A142" s="92">
        <v>105</v>
      </c>
      <c r="B142" s="151" t="s">
        <v>371</v>
      </c>
      <c r="C142" s="94">
        <v>95</v>
      </c>
      <c r="D142" s="95">
        <v>189</v>
      </c>
      <c r="E142" s="94">
        <v>50</v>
      </c>
      <c r="F142" s="95">
        <v>127</v>
      </c>
      <c r="G142" s="94">
        <v>20</v>
      </c>
      <c r="H142" s="95">
        <v>55</v>
      </c>
      <c r="I142" s="140"/>
      <c r="J142" s="140">
        <v>12</v>
      </c>
      <c r="K142" s="99"/>
      <c r="L142" s="451"/>
      <c r="M142" s="100"/>
      <c r="N142" s="123"/>
    </row>
    <row r="143" spans="1:14" s="124" customFormat="1" ht="15" customHeight="1">
      <c r="A143" s="92">
        <v>106</v>
      </c>
      <c r="B143" s="152" t="s">
        <v>372</v>
      </c>
      <c r="C143" s="102">
        <v>74</v>
      </c>
      <c r="D143" s="103">
        <v>135</v>
      </c>
      <c r="E143" s="102">
        <v>22</v>
      </c>
      <c r="F143" s="103">
        <v>50</v>
      </c>
      <c r="G143" s="102">
        <v>20</v>
      </c>
      <c r="H143" s="103">
        <v>35</v>
      </c>
      <c r="I143" s="141"/>
      <c r="J143" s="141">
        <v>8</v>
      </c>
      <c r="K143" s="99"/>
      <c r="L143" s="451"/>
      <c r="M143" s="100"/>
      <c r="N143" s="123"/>
    </row>
    <row r="144" spans="1:14" s="124" customFormat="1" ht="15.75" customHeight="1" thickBot="1">
      <c r="A144" s="92">
        <v>107</v>
      </c>
      <c r="B144" s="153" t="s">
        <v>373</v>
      </c>
      <c r="C144" s="108">
        <v>32</v>
      </c>
      <c r="D144" s="109">
        <v>100</v>
      </c>
      <c r="E144" s="108">
        <v>30</v>
      </c>
      <c r="F144" s="109">
        <v>93</v>
      </c>
      <c r="G144" s="108">
        <v>25</v>
      </c>
      <c r="H144" s="109">
        <v>55</v>
      </c>
      <c r="I144" s="142"/>
      <c r="J144" s="142">
        <v>5</v>
      </c>
      <c r="K144" s="99"/>
      <c r="L144" s="451"/>
      <c r="M144" s="100"/>
      <c r="N144" s="123"/>
    </row>
    <row r="145" spans="1:14" ht="16" thickBot="1">
      <c r="A145" s="113"/>
      <c r="B145" s="87" t="s">
        <v>374</v>
      </c>
      <c r="C145" s="88">
        <f>SUM(C146:C150)</f>
        <v>211</v>
      </c>
      <c r="D145" s="88">
        <f t="shared" ref="D145:H145" si="47">SUM(D146:D150)</f>
        <v>494</v>
      </c>
      <c r="E145" s="88">
        <f t="shared" si="47"/>
        <v>126</v>
      </c>
      <c r="F145" s="88">
        <f t="shared" si="47"/>
        <v>307</v>
      </c>
      <c r="G145" s="88">
        <f t="shared" si="47"/>
        <v>84</v>
      </c>
      <c r="H145" s="88">
        <f t="shared" si="47"/>
        <v>214</v>
      </c>
      <c r="I145" s="90">
        <f>SUM(C145:H145)</f>
        <v>1436</v>
      </c>
      <c r="J145" s="90">
        <f t="shared" ref="J145" si="48">SUM(J146:J150)</f>
        <v>34</v>
      </c>
      <c r="K145" s="529"/>
      <c r="L145" s="530"/>
      <c r="M145" s="531"/>
      <c r="N145" s="91"/>
    </row>
    <row r="146" spans="1:14" s="124" customFormat="1" ht="16.5" customHeight="1">
      <c r="A146" s="92">
        <v>108</v>
      </c>
      <c r="B146" s="151" t="s">
        <v>375</v>
      </c>
      <c r="C146" s="94">
        <v>37</v>
      </c>
      <c r="D146" s="95">
        <v>90</v>
      </c>
      <c r="E146" s="94">
        <v>20</v>
      </c>
      <c r="F146" s="95">
        <v>75</v>
      </c>
      <c r="G146" s="94">
        <v>13</v>
      </c>
      <c r="H146" s="95">
        <v>40</v>
      </c>
      <c r="I146" s="140"/>
      <c r="J146" s="140">
        <v>8</v>
      </c>
      <c r="K146" s="99"/>
      <c r="L146" s="451"/>
      <c r="M146" s="100"/>
      <c r="N146" s="123"/>
    </row>
    <row r="147" spans="1:14" s="155" customFormat="1" ht="13.5" customHeight="1">
      <c r="A147" s="92">
        <v>109</v>
      </c>
      <c r="B147" s="152" t="s">
        <v>376</v>
      </c>
      <c r="C147" s="102">
        <v>33</v>
      </c>
      <c r="D147" s="103">
        <v>74</v>
      </c>
      <c r="E147" s="102">
        <v>13</v>
      </c>
      <c r="F147" s="103">
        <v>30</v>
      </c>
      <c r="G147" s="102">
        <v>15</v>
      </c>
      <c r="H147" s="103">
        <v>37</v>
      </c>
      <c r="I147" s="141"/>
      <c r="J147" s="141">
        <v>8</v>
      </c>
      <c r="K147" s="99"/>
      <c r="L147" s="451"/>
      <c r="M147" s="100"/>
      <c r="N147" s="154"/>
    </row>
    <row r="148" spans="1:14" s="155" customFormat="1" ht="16.5" customHeight="1">
      <c r="A148" s="92">
        <v>110</v>
      </c>
      <c r="B148" s="152" t="s">
        <v>377</v>
      </c>
      <c r="C148" s="102">
        <v>83</v>
      </c>
      <c r="D148" s="103">
        <v>170</v>
      </c>
      <c r="E148" s="102">
        <v>50</v>
      </c>
      <c r="F148" s="103">
        <v>98</v>
      </c>
      <c r="G148" s="102">
        <v>30</v>
      </c>
      <c r="H148" s="103">
        <v>57</v>
      </c>
      <c r="I148" s="141"/>
      <c r="J148" s="141">
        <v>8</v>
      </c>
      <c r="K148" s="99"/>
      <c r="L148" s="451"/>
      <c r="M148" s="100"/>
      <c r="N148" s="154"/>
    </row>
    <row r="149" spans="1:14" s="155" customFormat="1" ht="18" customHeight="1">
      <c r="A149" s="92">
        <v>111</v>
      </c>
      <c r="B149" s="152" t="s">
        <v>378</v>
      </c>
      <c r="C149" s="102">
        <v>23</v>
      </c>
      <c r="D149" s="103">
        <v>80</v>
      </c>
      <c r="E149" s="102">
        <v>15</v>
      </c>
      <c r="F149" s="103">
        <v>55</v>
      </c>
      <c r="G149" s="102">
        <v>15</v>
      </c>
      <c r="H149" s="103">
        <v>56</v>
      </c>
      <c r="I149" s="141"/>
      <c r="J149" s="141">
        <v>6</v>
      </c>
      <c r="K149" s="99"/>
      <c r="L149" s="451"/>
      <c r="M149" s="100"/>
      <c r="N149" s="154"/>
    </row>
    <row r="150" spans="1:14" s="155" customFormat="1" ht="15.75" customHeight="1" thickBot="1">
      <c r="A150" s="92">
        <v>112</v>
      </c>
      <c r="B150" s="156" t="s">
        <v>379</v>
      </c>
      <c r="C150" s="108">
        <v>35</v>
      </c>
      <c r="D150" s="109">
        <v>80</v>
      </c>
      <c r="E150" s="108">
        <v>28</v>
      </c>
      <c r="F150" s="109">
        <v>49</v>
      </c>
      <c r="G150" s="108">
        <v>11</v>
      </c>
      <c r="H150" s="109">
        <v>24</v>
      </c>
      <c r="I150" s="142"/>
      <c r="J150" s="142">
        <v>4</v>
      </c>
      <c r="K150" s="99"/>
      <c r="L150" s="451"/>
      <c r="M150" s="100"/>
      <c r="N150" s="154"/>
    </row>
    <row r="151" spans="1:14" ht="16" thickBot="1">
      <c r="A151" s="113"/>
      <c r="B151" s="87" t="s">
        <v>380</v>
      </c>
      <c r="C151" s="88">
        <f>SUM(C152:C155)</f>
        <v>184</v>
      </c>
      <c r="D151" s="88">
        <f t="shared" ref="D151:H151" si="49">SUM(D152:D155)</f>
        <v>353</v>
      </c>
      <c r="E151" s="88">
        <f t="shared" si="49"/>
        <v>146</v>
      </c>
      <c r="F151" s="88">
        <f t="shared" si="49"/>
        <v>273</v>
      </c>
      <c r="G151" s="88">
        <f t="shared" si="49"/>
        <v>62</v>
      </c>
      <c r="H151" s="88">
        <f t="shared" si="49"/>
        <v>123</v>
      </c>
      <c r="I151" s="90">
        <f>SUM(C151:H151)</f>
        <v>1141</v>
      </c>
      <c r="J151" s="90">
        <f t="shared" ref="J151" si="50">SUM(J152:J155)</f>
        <v>25</v>
      </c>
      <c r="K151" s="529"/>
      <c r="L151" s="530"/>
      <c r="M151" s="531"/>
      <c r="N151" s="91"/>
    </row>
    <row r="152" spans="1:14" s="124" customFormat="1" ht="16.5" customHeight="1">
      <c r="A152" s="92">
        <v>113</v>
      </c>
      <c r="B152" s="151" t="s">
        <v>381</v>
      </c>
      <c r="C152" s="157">
        <v>59</v>
      </c>
      <c r="D152" s="158">
        <v>125</v>
      </c>
      <c r="E152" s="157">
        <v>31</v>
      </c>
      <c r="F152" s="158">
        <v>72</v>
      </c>
      <c r="G152" s="157">
        <v>2</v>
      </c>
      <c r="H152" s="158">
        <v>20</v>
      </c>
      <c r="I152" s="159"/>
      <c r="J152" s="159">
        <v>10</v>
      </c>
      <c r="K152" s="99"/>
      <c r="L152" s="451"/>
      <c r="M152" s="100"/>
      <c r="N152" s="123"/>
    </row>
    <row r="153" spans="1:14" s="124" customFormat="1" ht="17.25" customHeight="1">
      <c r="A153" s="92">
        <v>114</v>
      </c>
      <c r="B153" s="152" t="s">
        <v>382</v>
      </c>
      <c r="C153" s="160">
        <v>34</v>
      </c>
      <c r="D153" s="161">
        <v>70</v>
      </c>
      <c r="E153" s="160">
        <v>29</v>
      </c>
      <c r="F153" s="161">
        <v>52</v>
      </c>
      <c r="G153" s="160">
        <v>26</v>
      </c>
      <c r="H153" s="161">
        <v>41</v>
      </c>
      <c r="I153" s="162"/>
      <c r="J153" s="162">
        <v>5</v>
      </c>
      <c r="K153" s="99"/>
      <c r="L153" s="451"/>
      <c r="M153" s="100"/>
      <c r="N153" s="123"/>
    </row>
    <row r="154" spans="1:14" s="124" customFormat="1" ht="15" customHeight="1">
      <c r="A154" s="92">
        <v>115</v>
      </c>
      <c r="B154" s="152" t="s">
        <v>383</v>
      </c>
      <c r="C154" s="160">
        <v>38</v>
      </c>
      <c r="D154" s="161">
        <v>68</v>
      </c>
      <c r="E154" s="160">
        <v>30</v>
      </c>
      <c r="F154" s="161">
        <v>70</v>
      </c>
      <c r="G154" s="160">
        <v>15</v>
      </c>
      <c r="H154" s="161">
        <v>28</v>
      </c>
      <c r="I154" s="162"/>
      <c r="J154" s="162">
        <v>4</v>
      </c>
      <c r="K154" s="99"/>
      <c r="L154" s="451"/>
      <c r="M154" s="100"/>
      <c r="N154" s="123"/>
    </row>
    <row r="155" spans="1:14" s="124" customFormat="1" ht="14.25" customHeight="1" thickBot="1">
      <c r="A155" s="92">
        <v>116</v>
      </c>
      <c r="B155" s="153" t="s">
        <v>384</v>
      </c>
      <c r="C155" s="163">
        <v>53</v>
      </c>
      <c r="D155" s="164">
        <v>90</v>
      </c>
      <c r="E155" s="163">
        <v>56</v>
      </c>
      <c r="F155" s="164">
        <v>79</v>
      </c>
      <c r="G155" s="163">
        <v>19</v>
      </c>
      <c r="H155" s="164">
        <v>34</v>
      </c>
      <c r="I155" s="165"/>
      <c r="J155" s="165">
        <v>6</v>
      </c>
      <c r="K155" s="99"/>
      <c r="L155" s="451"/>
      <c r="M155" s="100"/>
      <c r="N155" s="123"/>
    </row>
    <row r="156" spans="1:14" ht="16" thickBot="1">
      <c r="A156" s="113"/>
      <c r="B156" s="87" t="s">
        <v>385</v>
      </c>
      <c r="C156" s="89">
        <f>SUM(C157:C159)</f>
        <v>124</v>
      </c>
      <c r="D156" s="89">
        <f t="shared" ref="D156:G156" si="51">SUM(D157:D159)</f>
        <v>258</v>
      </c>
      <c r="E156" s="89">
        <f t="shared" si="51"/>
        <v>94</v>
      </c>
      <c r="F156" s="89">
        <f t="shared" si="51"/>
        <v>211</v>
      </c>
      <c r="G156" s="89">
        <f t="shared" si="51"/>
        <v>59</v>
      </c>
      <c r="H156" s="89">
        <f>SUM(H157:H159)</f>
        <v>120</v>
      </c>
      <c r="I156" s="90">
        <f>SUM(C156:H156)</f>
        <v>866</v>
      </c>
      <c r="J156" s="90">
        <f t="shared" ref="J156" si="52">SUM(J157:J159)</f>
        <v>23</v>
      </c>
      <c r="K156" s="529"/>
      <c r="L156" s="530"/>
      <c r="M156" s="531"/>
      <c r="N156" s="91"/>
    </row>
    <row r="157" spans="1:14" ht="15">
      <c r="A157" s="92">
        <v>117</v>
      </c>
      <c r="B157" s="166" t="s">
        <v>386</v>
      </c>
      <c r="C157" s="94">
        <v>62</v>
      </c>
      <c r="D157" s="95">
        <v>120</v>
      </c>
      <c r="E157" s="94">
        <v>46</v>
      </c>
      <c r="F157" s="95">
        <v>106</v>
      </c>
      <c r="G157" s="94">
        <v>22</v>
      </c>
      <c r="H157" s="95">
        <v>40</v>
      </c>
      <c r="I157" s="140"/>
      <c r="J157" s="140">
        <v>10</v>
      </c>
      <c r="K157" s="99"/>
      <c r="L157" s="451"/>
      <c r="M157" s="100"/>
      <c r="N157" s="91"/>
    </row>
    <row r="158" spans="1:14" ht="15">
      <c r="A158" s="92">
        <v>118</v>
      </c>
      <c r="B158" s="125" t="s">
        <v>387</v>
      </c>
      <c r="C158" s="102">
        <v>32</v>
      </c>
      <c r="D158" s="103">
        <v>75</v>
      </c>
      <c r="E158" s="102">
        <v>20</v>
      </c>
      <c r="F158" s="103">
        <v>50</v>
      </c>
      <c r="G158" s="102">
        <v>31</v>
      </c>
      <c r="H158" s="103">
        <v>55</v>
      </c>
      <c r="I158" s="141"/>
      <c r="J158" s="141">
        <v>8</v>
      </c>
      <c r="K158" s="99"/>
      <c r="L158" s="451"/>
      <c r="M158" s="100"/>
      <c r="N158" s="91"/>
    </row>
    <row r="159" spans="1:14" ht="16" thickBot="1">
      <c r="A159" s="92">
        <v>119</v>
      </c>
      <c r="B159" s="139" t="s">
        <v>388</v>
      </c>
      <c r="C159" s="108">
        <v>30</v>
      </c>
      <c r="D159" s="109">
        <v>63</v>
      </c>
      <c r="E159" s="108">
        <v>28</v>
      </c>
      <c r="F159" s="109">
        <v>55</v>
      </c>
      <c r="G159" s="108">
        <v>6</v>
      </c>
      <c r="H159" s="109">
        <v>25</v>
      </c>
      <c r="I159" s="142"/>
      <c r="J159" s="142">
        <v>5</v>
      </c>
      <c r="K159" s="99"/>
      <c r="L159" s="451"/>
      <c r="M159" s="100"/>
      <c r="N159" s="91"/>
    </row>
    <row r="160" spans="1:14" ht="15" customHeight="1" thickBot="1">
      <c r="A160" s="113"/>
      <c r="B160" s="87" t="s">
        <v>389</v>
      </c>
      <c r="C160" s="149">
        <f>SUM(C161:C163)</f>
        <v>115</v>
      </c>
      <c r="D160" s="149">
        <f t="shared" ref="D160:H160" si="53">SUM(D161:D163)</f>
        <v>243</v>
      </c>
      <c r="E160" s="149">
        <f t="shared" si="53"/>
        <v>74</v>
      </c>
      <c r="F160" s="149">
        <f t="shared" si="53"/>
        <v>204</v>
      </c>
      <c r="G160" s="149">
        <f t="shared" si="53"/>
        <v>48</v>
      </c>
      <c r="H160" s="149">
        <f t="shared" si="53"/>
        <v>122</v>
      </c>
      <c r="I160" s="90">
        <f>SUM(C160:H160)</f>
        <v>806</v>
      </c>
      <c r="J160" s="150">
        <f t="shared" ref="J160" si="54">SUM(J161:J163)</f>
        <v>20</v>
      </c>
      <c r="K160" s="529"/>
      <c r="L160" s="530"/>
      <c r="M160" s="531"/>
      <c r="N160" s="91"/>
    </row>
    <row r="161" spans="1:14" s="124" customFormat="1" ht="16.5" customHeight="1">
      <c r="A161" s="92">
        <v>120</v>
      </c>
      <c r="B161" s="151" t="s">
        <v>390</v>
      </c>
      <c r="C161" s="94">
        <v>39</v>
      </c>
      <c r="D161" s="95">
        <v>100</v>
      </c>
      <c r="E161" s="94">
        <v>34</v>
      </c>
      <c r="F161" s="95">
        <v>92</v>
      </c>
      <c r="G161" s="94">
        <v>20</v>
      </c>
      <c r="H161" s="95">
        <v>50</v>
      </c>
      <c r="I161" s="140"/>
      <c r="J161" s="140">
        <v>7</v>
      </c>
      <c r="K161" s="99"/>
      <c r="L161" s="451"/>
      <c r="M161" s="100"/>
      <c r="N161" s="123"/>
    </row>
    <row r="162" spans="1:14" s="124" customFormat="1" ht="15.75" customHeight="1">
      <c r="A162" s="92">
        <v>121</v>
      </c>
      <c r="B162" s="152" t="s">
        <v>391</v>
      </c>
      <c r="C162" s="102">
        <v>55</v>
      </c>
      <c r="D162" s="103">
        <v>97</v>
      </c>
      <c r="E162" s="102">
        <v>30</v>
      </c>
      <c r="F162" s="103">
        <v>78</v>
      </c>
      <c r="G162" s="102">
        <v>20</v>
      </c>
      <c r="H162" s="103">
        <v>52</v>
      </c>
      <c r="I162" s="141"/>
      <c r="J162" s="141">
        <v>8</v>
      </c>
      <c r="K162" s="99"/>
      <c r="L162" s="451"/>
      <c r="M162" s="100"/>
      <c r="N162" s="123"/>
    </row>
    <row r="163" spans="1:14" s="124" customFormat="1" ht="15" customHeight="1" thickBot="1">
      <c r="A163" s="92">
        <v>122</v>
      </c>
      <c r="B163" s="153" t="s">
        <v>392</v>
      </c>
      <c r="C163" s="108">
        <v>21</v>
      </c>
      <c r="D163" s="109">
        <v>46</v>
      </c>
      <c r="E163" s="108">
        <v>10</v>
      </c>
      <c r="F163" s="109">
        <v>34</v>
      </c>
      <c r="G163" s="108">
        <v>8</v>
      </c>
      <c r="H163" s="109">
        <v>20</v>
      </c>
      <c r="I163" s="142"/>
      <c r="J163" s="142">
        <v>5</v>
      </c>
      <c r="K163" s="99"/>
      <c r="L163" s="451"/>
      <c r="M163" s="100"/>
      <c r="N163" s="123"/>
    </row>
    <row r="164" spans="1:14" ht="16" thickBot="1">
      <c r="A164" s="113"/>
      <c r="B164" s="167" t="s">
        <v>393</v>
      </c>
      <c r="C164" s="149">
        <f>SUM(C165:C167)</f>
        <v>120</v>
      </c>
      <c r="D164" s="149">
        <f t="shared" ref="D164:H164" si="55">SUM(D165:D167)</f>
        <v>345</v>
      </c>
      <c r="E164" s="149">
        <f t="shared" si="55"/>
        <v>85</v>
      </c>
      <c r="F164" s="149">
        <f t="shared" si="55"/>
        <v>278</v>
      </c>
      <c r="G164" s="149">
        <f t="shared" si="55"/>
        <v>58</v>
      </c>
      <c r="H164" s="149">
        <f t="shared" si="55"/>
        <v>141</v>
      </c>
      <c r="I164" s="90">
        <f>SUM(C164:H164)</f>
        <v>1027</v>
      </c>
      <c r="J164" s="150">
        <f t="shared" ref="J164" si="56">SUM(J165:J167)</f>
        <v>19</v>
      </c>
      <c r="K164" s="529"/>
      <c r="L164" s="530"/>
      <c r="M164" s="531"/>
      <c r="N164" s="91"/>
    </row>
    <row r="165" spans="1:14" s="124" customFormat="1" ht="15">
      <c r="A165" s="92">
        <v>123</v>
      </c>
      <c r="B165" s="93" t="s">
        <v>394</v>
      </c>
      <c r="C165" s="96">
        <v>33</v>
      </c>
      <c r="D165" s="97">
        <v>101</v>
      </c>
      <c r="E165" s="94">
        <v>15</v>
      </c>
      <c r="F165" s="95">
        <v>75</v>
      </c>
      <c r="G165" s="94">
        <v>18</v>
      </c>
      <c r="H165" s="95">
        <v>50</v>
      </c>
      <c r="I165" s="140"/>
      <c r="J165" s="140">
        <v>8</v>
      </c>
      <c r="K165" s="99"/>
      <c r="L165" s="451"/>
      <c r="M165" s="100"/>
      <c r="N165" s="123"/>
    </row>
    <row r="166" spans="1:14" s="124" customFormat="1" ht="15">
      <c r="A166" s="92">
        <v>124</v>
      </c>
      <c r="B166" s="101" t="s">
        <v>395</v>
      </c>
      <c r="C166" s="102">
        <v>47</v>
      </c>
      <c r="D166" s="103">
        <v>132</v>
      </c>
      <c r="E166" s="102">
        <v>50</v>
      </c>
      <c r="F166" s="103">
        <v>125</v>
      </c>
      <c r="G166" s="102">
        <v>20</v>
      </c>
      <c r="H166" s="103">
        <v>40</v>
      </c>
      <c r="I166" s="141"/>
      <c r="J166" s="141">
        <v>7</v>
      </c>
      <c r="K166" s="99"/>
      <c r="L166" s="451"/>
      <c r="M166" s="100"/>
      <c r="N166" s="123"/>
    </row>
    <row r="167" spans="1:14" ht="16" thickBot="1">
      <c r="A167" s="92">
        <v>125</v>
      </c>
      <c r="B167" s="107" t="s">
        <v>396</v>
      </c>
      <c r="C167" s="110">
        <v>40</v>
      </c>
      <c r="D167" s="111">
        <v>112</v>
      </c>
      <c r="E167" s="108">
        <v>20</v>
      </c>
      <c r="F167" s="109">
        <v>78</v>
      </c>
      <c r="G167" s="108">
        <v>20</v>
      </c>
      <c r="H167" s="109">
        <v>51</v>
      </c>
      <c r="I167" s="142"/>
      <c r="J167" s="142">
        <v>4</v>
      </c>
      <c r="K167" s="99"/>
      <c r="L167" s="451"/>
      <c r="M167" s="100"/>
      <c r="N167" s="91"/>
    </row>
    <row r="168" spans="1:14" ht="16" thickBot="1">
      <c r="A168" s="113"/>
      <c r="B168" s="168" t="s">
        <v>397</v>
      </c>
      <c r="C168" s="88">
        <f>SUM(C169:C173)</f>
        <v>227</v>
      </c>
      <c r="D168" s="88">
        <f t="shared" ref="D168:H168" si="57">SUM(D169:D173)</f>
        <v>663</v>
      </c>
      <c r="E168" s="88">
        <f t="shared" si="57"/>
        <v>129</v>
      </c>
      <c r="F168" s="88">
        <f t="shared" si="57"/>
        <v>389</v>
      </c>
      <c r="G168" s="88">
        <f t="shared" si="57"/>
        <v>64</v>
      </c>
      <c r="H168" s="88">
        <f t="shared" si="57"/>
        <v>225</v>
      </c>
      <c r="I168" s="90">
        <f>SUM(C168:H168)</f>
        <v>1697</v>
      </c>
      <c r="J168" s="90">
        <f t="shared" ref="J168" si="58">SUM(J169:J173)</f>
        <v>34</v>
      </c>
      <c r="K168" s="529"/>
      <c r="L168" s="530"/>
      <c r="M168" s="531"/>
      <c r="N168" s="91"/>
    </row>
    <row r="169" spans="1:14" s="124" customFormat="1" ht="15">
      <c r="A169" s="92">
        <v>126</v>
      </c>
      <c r="B169" s="169" t="s">
        <v>398</v>
      </c>
      <c r="C169" s="143">
        <v>60</v>
      </c>
      <c r="D169" s="144">
        <v>200</v>
      </c>
      <c r="E169" s="170">
        <v>30</v>
      </c>
      <c r="F169" s="171">
        <v>92</v>
      </c>
      <c r="G169" s="170">
        <v>10</v>
      </c>
      <c r="H169" s="171">
        <v>40</v>
      </c>
      <c r="I169" s="172"/>
      <c r="J169" s="172">
        <v>10</v>
      </c>
      <c r="K169" s="99"/>
      <c r="L169" s="451"/>
      <c r="M169" s="100"/>
      <c r="N169" s="123"/>
    </row>
    <row r="170" spans="1:14" s="124" customFormat="1" ht="15">
      <c r="A170" s="92">
        <v>127</v>
      </c>
      <c r="B170" s="148" t="s">
        <v>399</v>
      </c>
      <c r="C170" s="104">
        <v>30</v>
      </c>
      <c r="D170" s="105">
        <v>110</v>
      </c>
      <c r="E170" s="102">
        <v>23</v>
      </c>
      <c r="F170" s="103">
        <v>83</v>
      </c>
      <c r="G170" s="102">
        <v>12</v>
      </c>
      <c r="H170" s="103">
        <v>45</v>
      </c>
      <c r="I170" s="141"/>
      <c r="J170" s="141">
        <v>7</v>
      </c>
      <c r="K170" s="99"/>
      <c r="L170" s="451"/>
      <c r="M170" s="100"/>
      <c r="N170" s="123"/>
    </row>
    <row r="171" spans="1:14" ht="15">
      <c r="A171" s="92">
        <v>128</v>
      </c>
      <c r="B171" s="101" t="s">
        <v>400</v>
      </c>
      <c r="C171" s="104">
        <v>58</v>
      </c>
      <c r="D171" s="105">
        <v>141</v>
      </c>
      <c r="E171" s="104">
        <v>23</v>
      </c>
      <c r="F171" s="105">
        <v>78</v>
      </c>
      <c r="G171" s="104">
        <v>10</v>
      </c>
      <c r="H171" s="105">
        <v>47</v>
      </c>
      <c r="I171" s="106"/>
      <c r="J171" s="106">
        <v>6</v>
      </c>
      <c r="K171" s="99"/>
      <c r="L171" s="451"/>
      <c r="M171" s="100"/>
      <c r="N171" s="91"/>
    </row>
    <row r="172" spans="1:14" ht="15">
      <c r="A172" s="92">
        <v>129</v>
      </c>
      <c r="B172" s="101" t="s">
        <v>401</v>
      </c>
      <c r="C172" s="104">
        <v>34</v>
      </c>
      <c r="D172" s="105">
        <v>102</v>
      </c>
      <c r="E172" s="104">
        <v>38</v>
      </c>
      <c r="F172" s="105">
        <v>95</v>
      </c>
      <c r="G172" s="104">
        <v>20</v>
      </c>
      <c r="H172" s="105">
        <v>51</v>
      </c>
      <c r="I172" s="106"/>
      <c r="J172" s="106">
        <v>6</v>
      </c>
      <c r="K172" s="99"/>
      <c r="L172" s="451"/>
      <c r="M172" s="100"/>
      <c r="N172" s="91"/>
    </row>
    <row r="173" spans="1:14" ht="16" thickBot="1">
      <c r="A173" s="92">
        <v>130</v>
      </c>
      <c r="B173" s="173" t="s">
        <v>402</v>
      </c>
      <c r="C173" s="174">
        <v>45</v>
      </c>
      <c r="D173" s="175">
        <v>110</v>
      </c>
      <c r="E173" s="176">
        <v>15</v>
      </c>
      <c r="F173" s="177">
        <v>41</v>
      </c>
      <c r="G173" s="176">
        <v>12</v>
      </c>
      <c r="H173" s="177">
        <v>42</v>
      </c>
      <c r="I173" s="178"/>
      <c r="J173" s="178">
        <v>5</v>
      </c>
      <c r="K173" s="99"/>
      <c r="L173" s="451"/>
      <c r="M173" s="100"/>
      <c r="N173" s="91"/>
    </row>
    <row r="174" spans="1:14" ht="16" thickBot="1">
      <c r="A174" s="113"/>
      <c r="B174" s="179" t="s">
        <v>403</v>
      </c>
      <c r="C174" s="88">
        <f>SUM(C175:C178)</f>
        <v>164</v>
      </c>
      <c r="D174" s="88">
        <f t="shared" ref="D174:H174" si="59">SUM(D175:D178)</f>
        <v>422</v>
      </c>
      <c r="E174" s="88">
        <f t="shared" si="59"/>
        <v>101</v>
      </c>
      <c r="F174" s="88">
        <f t="shared" si="59"/>
        <v>221</v>
      </c>
      <c r="G174" s="88">
        <f t="shared" si="59"/>
        <v>49</v>
      </c>
      <c r="H174" s="88">
        <f t="shared" si="59"/>
        <v>130</v>
      </c>
      <c r="I174" s="90">
        <f>SUM(C174:H174)</f>
        <v>1087</v>
      </c>
      <c r="J174" s="90">
        <f t="shared" ref="J174" si="60">SUM(J175:J178)</f>
        <v>26</v>
      </c>
      <c r="K174" s="529"/>
      <c r="L174" s="530"/>
      <c r="M174" s="531"/>
      <c r="N174" s="91"/>
    </row>
    <row r="175" spans="1:14" ht="15">
      <c r="A175" s="92">
        <v>131</v>
      </c>
      <c r="B175" s="180" t="s">
        <v>404</v>
      </c>
      <c r="C175" s="143">
        <v>40</v>
      </c>
      <c r="D175" s="144">
        <v>108</v>
      </c>
      <c r="E175" s="143">
        <v>30</v>
      </c>
      <c r="F175" s="144">
        <v>81</v>
      </c>
      <c r="G175" s="143">
        <v>13</v>
      </c>
      <c r="H175" s="144">
        <v>52</v>
      </c>
      <c r="I175" s="181"/>
      <c r="J175" s="181">
        <v>6</v>
      </c>
      <c r="K175" s="99"/>
      <c r="L175" s="451"/>
      <c r="M175" s="100"/>
      <c r="N175" s="91"/>
    </row>
    <row r="176" spans="1:14" s="124" customFormat="1" ht="15">
      <c r="A176" s="92">
        <v>132</v>
      </c>
      <c r="B176" s="101" t="s">
        <v>405</v>
      </c>
      <c r="C176" s="102">
        <v>34</v>
      </c>
      <c r="D176" s="103">
        <v>121</v>
      </c>
      <c r="E176" s="102">
        <v>25</v>
      </c>
      <c r="F176" s="103">
        <v>41</v>
      </c>
      <c r="G176" s="102">
        <v>12</v>
      </c>
      <c r="H176" s="103">
        <v>29</v>
      </c>
      <c r="I176" s="141"/>
      <c r="J176" s="141">
        <v>7</v>
      </c>
      <c r="K176" s="99"/>
      <c r="L176" s="451"/>
      <c r="M176" s="100"/>
      <c r="N176" s="123"/>
    </row>
    <row r="177" spans="1:14" s="124" customFormat="1" ht="15">
      <c r="A177" s="92">
        <v>133</v>
      </c>
      <c r="B177" s="101" t="s">
        <v>406</v>
      </c>
      <c r="C177" s="102">
        <v>56</v>
      </c>
      <c r="D177" s="103">
        <v>120</v>
      </c>
      <c r="E177" s="102">
        <v>26</v>
      </c>
      <c r="F177" s="103">
        <v>57</v>
      </c>
      <c r="G177" s="102">
        <v>10</v>
      </c>
      <c r="H177" s="103">
        <v>21</v>
      </c>
      <c r="I177" s="141"/>
      <c r="J177" s="141">
        <v>6</v>
      </c>
      <c r="K177" s="99"/>
      <c r="L177" s="451"/>
      <c r="M177" s="100"/>
      <c r="N177" s="123"/>
    </row>
    <row r="178" spans="1:14" ht="16" thickBot="1">
      <c r="A178" s="92">
        <v>134</v>
      </c>
      <c r="B178" s="173" t="s">
        <v>407</v>
      </c>
      <c r="C178" s="174">
        <v>34</v>
      </c>
      <c r="D178" s="175">
        <v>73</v>
      </c>
      <c r="E178" s="174">
        <v>20</v>
      </c>
      <c r="F178" s="175">
        <v>42</v>
      </c>
      <c r="G178" s="182">
        <v>14</v>
      </c>
      <c r="H178" s="183">
        <v>28</v>
      </c>
      <c r="I178" s="184"/>
      <c r="J178" s="184">
        <v>7</v>
      </c>
      <c r="K178" s="185"/>
      <c r="L178" s="453"/>
      <c r="M178" s="186"/>
      <c r="N178" s="187"/>
    </row>
    <row r="179" spans="1:14" ht="27.75" customHeight="1">
      <c r="B179" s="188"/>
      <c r="C179" s="188"/>
      <c r="D179" s="188"/>
      <c r="E179" s="188"/>
      <c r="F179" s="188"/>
      <c r="G179" s="188"/>
      <c r="H179" s="188"/>
      <c r="I179" s="188"/>
      <c r="J179" s="188"/>
    </row>
    <row r="180" spans="1:14" ht="15.75" customHeight="1">
      <c r="A180" s="532" t="s">
        <v>408</v>
      </c>
      <c r="B180" s="532"/>
      <c r="C180" s="532"/>
      <c r="D180" s="532"/>
      <c r="E180" s="532"/>
      <c r="F180" s="532"/>
      <c r="G180" s="532"/>
      <c r="H180" s="532"/>
      <c r="I180" s="532"/>
      <c r="J180" s="532"/>
      <c r="K180" s="532"/>
      <c r="L180" s="532"/>
      <c r="M180" s="532"/>
    </row>
    <row r="181" spans="1:14" ht="15.75" customHeight="1">
      <c r="A181" s="532"/>
      <c r="B181" s="532"/>
      <c r="C181" s="532"/>
      <c r="D181" s="532"/>
      <c r="E181" s="532"/>
      <c r="F181" s="532"/>
      <c r="G181" s="532"/>
      <c r="H181" s="532"/>
      <c r="I181" s="532"/>
      <c r="J181" s="532"/>
      <c r="K181" s="532"/>
      <c r="L181" s="532"/>
      <c r="M181" s="532"/>
    </row>
    <row r="182" spans="1:14" ht="15.75" customHeight="1">
      <c r="A182" s="547" t="s">
        <v>409</v>
      </c>
      <c r="B182" s="547"/>
      <c r="C182" s="547"/>
      <c r="D182" s="547"/>
      <c r="E182" s="547"/>
      <c r="F182" s="547"/>
      <c r="G182" s="547"/>
      <c r="H182" s="547"/>
      <c r="I182" s="547"/>
      <c r="J182" s="547"/>
      <c r="K182" s="547"/>
      <c r="L182" s="547"/>
      <c r="M182" s="547"/>
    </row>
    <row r="183" spans="1:14" ht="15.75" customHeight="1">
      <c r="A183" s="532"/>
      <c r="B183" s="532"/>
      <c r="C183" s="532"/>
      <c r="D183" s="532"/>
      <c r="E183" s="532"/>
      <c r="F183" s="532"/>
      <c r="G183" s="532"/>
      <c r="H183" s="532"/>
      <c r="I183" s="532"/>
      <c r="J183" s="532"/>
      <c r="K183" s="532"/>
      <c r="L183" s="532"/>
      <c r="M183" s="532"/>
    </row>
    <row r="184" spans="1:14" ht="15.75" customHeight="1">
      <c r="A184" s="547" t="s">
        <v>410</v>
      </c>
      <c r="B184" s="547"/>
      <c r="C184" s="547"/>
      <c r="D184" s="547"/>
      <c r="E184" s="547"/>
      <c r="F184" s="547"/>
      <c r="G184" s="547"/>
      <c r="H184" s="547"/>
      <c r="I184" s="547"/>
      <c r="J184" s="547"/>
      <c r="K184" s="547"/>
      <c r="L184" s="547"/>
      <c r="M184" s="547"/>
    </row>
    <row r="185" spans="1:14" ht="15.75" customHeight="1">
      <c r="A185" s="533"/>
      <c r="B185" s="533"/>
      <c r="C185" s="533"/>
      <c r="D185" s="533"/>
      <c r="E185" s="533"/>
      <c r="F185" s="533"/>
      <c r="G185" s="533"/>
      <c r="H185" s="533"/>
      <c r="I185" s="533"/>
      <c r="J185" s="533"/>
      <c r="K185" s="533"/>
      <c r="L185" s="533"/>
      <c r="M185" s="533"/>
    </row>
  </sheetData>
  <mergeCells count="50">
    <mergeCell ref="A183:M183"/>
    <mergeCell ref="A184:M184"/>
    <mergeCell ref="A185:M185"/>
    <mergeCell ref="K164:M164"/>
    <mergeCell ref="K168:M168"/>
    <mergeCell ref="K174:M174"/>
    <mergeCell ref="A180:M180"/>
    <mergeCell ref="A181:M181"/>
    <mergeCell ref="A182:M182"/>
    <mergeCell ref="K160:M160"/>
    <mergeCell ref="K104:M104"/>
    <mergeCell ref="K111:M111"/>
    <mergeCell ref="K116:M116"/>
    <mergeCell ref="K121:M121"/>
    <mergeCell ref="K125:M125"/>
    <mergeCell ref="K130:M130"/>
    <mergeCell ref="K136:M136"/>
    <mergeCell ref="K141:M141"/>
    <mergeCell ref="K145:M145"/>
    <mergeCell ref="K151:M151"/>
    <mergeCell ref="K156:M156"/>
    <mergeCell ref="K15:M15"/>
    <mergeCell ref="K97:M97"/>
    <mergeCell ref="K28:M28"/>
    <mergeCell ref="K35:M35"/>
    <mergeCell ref="K40:M40"/>
    <mergeCell ref="K46:M46"/>
    <mergeCell ref="K52:M52"/>
    <mergeCell ref="K58:M58"/>
    <mergeCell ref="K62:M62"/>
    <mergeCell ref="K73:M73"/>
    <mergeCell ref="K79:M79"/>
    <mergeCell ref="K85:M85"/>
    <mergeCell ref="K91:M91"/>
    <mergeCell ref="L13:L14"/>
    <mergeCell ref="K21:M21"/>
    <mergeCell ref="A4:M4"/>
    <mergeCell ref="A5:M5"/>
    <mergeCell ref="A6:M6"/>
    <mergeCell ref="A7:M7"/>
    <mergeCell ref="A9:M9"/>
    <mergeCell ref="A11:A14"/>
    <mergeCell ref="B11:B13"/>
    <mergeCell ref="C11:D12"/>
    <mergeCell ref="E11:F12"/>
    <mergeCell ref="G11:H12"/>
    <mergeCell ref="J11:J13"/>
    <mergeCell ref="K11:N12"/>
    <mergeCell ref="K13:K14"/>
    <mergeCell ref="M13:M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3" sqref="D3"/>
    </sheetView>
  </sheetViews>
  <sheetFormatPr baseColWidth="10" defaultColWidth="8.83203125" defaultRowHeight="14" x14ac:dyDescent="0"/>
  <cols>
    <col min="1" max="1" width="27" bestFit="1" customWidth="1"/>
    <col min="2" max="2" width="28.33203125" bestFit="1" customWidth="1"/>
  </cols>
  <sheetData>
    <row r="1" spans="1:4">
      <c r="A1" s="548" t="s">
        <v>621</v>
      </c>
      <c r="B1" s="548" t="s">
        <v>781</v>
      </c>
      <c r="C1" s="548"/>
      <c r="D1" s="548"/>
    </row>
    <row r="2" spans="1:4">
      <c r="A2" s="548"/>
      <c r="B2" s="289" t="s">
        <v>778</v>
      </c>
      <c r="C2" s="289" t="s">
        <v>779</v>
      </c>
      <c r="D2" s="289" t="s">
        <v>780</v>
      </c>
    </row>
    <row r="3" spans="1:4">
      <c r="A3" s="450" t="s">
        <v>59</v>
      </c>
      <c r="B3">
        <v>1422</v>
      </c>
      <c r="C3">
        <v>1558</v>
      </c>
    </row>
    <row r="4" spans="1:4">
      <c r="A4" s="450" t="s">
        <v>65</v>
      </c>
      <c r="B4">
        <v>1170</v>
      </c>
      <c r="C4">
        <v>1230</v>
      </c>
    </row>
    <row r="5" spans="1:4">
      <c r="A5" s="450" t="s">
        <v>72</v>
      </c>
      <c r="B5">
        <v>1199</v>
      </c>
      <c r="C5">
        <v>1254</v>
      </c>
    </row>
    <row r="6" spans="1:4">
      <c r="A6" s="450" t="s">
        <v>79</v>
      </c>
      <c r="B6">
        <v>811</v>
      </c>
      <c r="C6">
        <v>886</v>
      </c>
    </row>
    <row r="7" spans="1:4">
      <c r="A7" s="450" t="s">
        <v>84</v>
      </c>
      <c r="B7">
        <v>1017</v>
      </c>
      <c r="C7">
        <v>1100</v>
      </c>
    </row>
    <row r="8" spans="1:4">
      <c r="A8" s="450" t="s">
        <v>146</v>
      </c>
      <c r="B8">
        <v>1133</v>
      </c>
      <c r="C8">
        <v>1189</v>
      </c>
    </row>
    <row r="9" spans="1:4">
      <c r="A9" s="450" t="s">
        <v>152</v>
      </c>
      <c r="B9">
        <v>1427</v>
      </c>
      <c r="C9">
        <v>909</v>
      </c>
    </row>
    <row r="10" spans="1:4">
      <c r="A10" s="450" t="s">
        <v>90</v>
      </c>
      <c r="B10">
        <v>1038</v>
      </c>
      <c r="C10">
        <v>529</v>
      </c>
    </row>
    <row r="11" spans="1:4">
      <c r="A11" s="450" t="s">
        <v>95</v>
      </c>
      <c r="B11">
        <v>613</v>
      </c>
      <c r="C11">
        <v>778</v>
      </c>
    </row>
    <row r="12" spans="1:4">
      <c r="A12" s="450" t="s">
        <v>101</v>
      </c>
      <c r="B12">
        <v>711</v>
      </c>
      <c r="C12">
        <v>728</v>
      </c>
    </row>
    <row r="13" spans="1:4">
      <c r="A13" s="450" t="s">
        <v>106</v>
      </c>
      <c r="B13">
        <v>872</v>
      </c>
      <c r="C13">
        <v>937</v>
      </c>
    </row>
    <row r="14" spans="1:4">
      <c r="A14" s="450" t="s">
        <v>159</v>
      </c>
      <c r="B14">
        <v>1138</v>
      </c>
      <c r="C14">
        <v>858</v>
      </c>
    </row>
    <row r="15" spans="1:4">
      <c r="A15" s="450" t="s">
        <v>160</v>
      </c>
      <c r="B15">
        <v>1298</v>
      </c>
      <c r="C15">
        <v>1129</v>
      </c>
    </row>
    <row r="16" spans="1:4">
      <c r="A16" s="450" t="s">
        <v>112</v>
      </c>
      <c r="B16">
        <v>780</v>
      </c>
      <c r="C16">
        <v>881</v>
      </c>
    </row>
    <row r="17" spans="1:3">
      <c r="A17" s="450" t="s">
        <v>118</v>
      </c>
      <c r="B17">
        <v>1161</v>
      </c>
      <c r="C17">
        <v>1306</v>
      </c>
    </row>
    <row r="18" spans="1:3">
      <c r="A18" s="450" t="s">
        <v>161</v>
      </c>
      <c r="B18">
        <v>1158</v>
      </c>
      <c r="C18">
        <v>1086</v>
      </c>
    </row>
    <row r="19" spans="1:3">
      <c r="A19" s="450" t="s">
        <v>162</v>
      </c>
      <c r="B19">
        <v>777</v>
      </c>
      <c r="C19">
        <v>808</v>
      </c>
    </row>
    <row r="20" spans="1:3">
      <c r="A20" s="450" t="s">
        <v>125</v>
      </c>
      <c r="B20">
        <v>690</v>
      </c>
      <c r="C20">
        <v>752</v>
      </c>
    </row>
    <row r="21" spans="1:3">
      <c r="A21" s="450" t="s">
        <v>130</v>
      </c>
      <c r="B21">
        <v>786</v>
      </c>
      <c r="C21">
        <v>536</v>
      </c>
    </row>
    <row r="22" spans="1:3">
      <c r="A22" s="450" t="s">
        <v>134</v>
      </c>
      <c r="B22">
        <v>970</v>
      </c>
      <c r="C22">
        <v>1034</v>
      </c>
    </row>
    <row r="23" spans="1:3">
      <c r="A23" s="450" t="s">
        <v>209</v>
      </c>
      <c r="B23">
        <v>1043</v>
      </c>
      <c r="C23">
        <v>1173</v>
      </c>
    </row>
    <row r="24" spans="1:3">
      <c r="A24" s="450" t="s">
        <v>137</v>
      </c>
      <c r="B24">
        <v>973</v>
      </c>
      <c r="C24">
        <v>833</v>
      </c>
    </row>
    <row r="25" spans="1:3">
      <c r="A25" s="450" t="s">
        <v>163</v>
      </c>
      <c r="B25">
        <v>669</v>
      </c>
      <c r="C25">
        <v>839</v>
      </c>
    </row>
    <row r="26" spans="1:3">
      <c r="A26" s="450" t="s">
        <v>167</v>
      </c>
      <c r="B26">
        <v>871</v>
      </c>
      <c r="C26">
        <v>1015</v>
      </c>
    </row>
    <row r="27" spans="1:3">
      <c r="A27" s="450" t="s">
        <v>173</v>
      </c>
      <c r="B27">
        <v>781</v>
      </c>
      <c r="C27">
        <v>749</v>
      </c>
    </row>
    <row r="28" spans="1:3">
      <c r="A28" s="450" t="s">
        <v>142</v>
      </c>
      <c r="B28">
        <v>531</v>
      </c>
      <c r="C28">
        <v>589</v>
      </c>
    </row>
    <row r="29" spans="1:3">
      <c r="A29" s="450" t="s">
        <v>178</v>
      </c>
      <c r="B29">
        <v>604</v>
      </c>
      <c r="C29">
        <v>569</v>
      </c>
    </row>
    <row r="30" spans="1:3">
      <c r="A30" s="450" t="s">
        <v>215</v>
      </c>
      <c r="B30" t="s">
        <v>700</v>
      </c>
      <c r="C30">
        <v>764</v>
      </c>
    </row>
    <row r="31" spans="1:3">
      <c r="A31" s="450" t="s">
        <v>219</v>
      </c>
      <c r="B31" t="s">
        <v>700</v>
      </c>
      <c r="C31">
        <v>1277</v>
      </c>
    </row>
    <row r="32" spans="1:3">
      <c r="A32" s="450" t="s">
        <v>224</v>
      </c>
      <c r="B32" t="s">
        <v>700</v>
      </c>
      <c r="C32">
        <v>773</v>
      </c>
    </row>
    <row r="33" spans="2:3">
      <c r="B33">
        <f>SUM(B3:B32)</f>
        <v>25643</v>
      </c>
      <c r="C33">
        <f>SUM(C3:C32)</f>
        <v>28069</v>
      </c>
    </row>
  </sheetData>
  <mergeCells count="2">
    <mergeCell ref="B1:D1"/>
    <mergeCell ref="A1:A2"/>
  </mergeCells>
  <pageMargins left="0.7" right="0.7" top="0.75" bottom="0.75" header="0.3" footer="0.3"/>
  <pageSetup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2"/>
  <sheetViews>
    <sheetView zoomScale="111" workbookViewId="0">
      <selection activeCell="E1" sqref="E1"/>
    </sheetView>
  </sheetViews>
  <sheetFormatPr baseColWidth="10" defaultColWidth="11.5" defaultRowHeight="14" x14ac:dyDescent="0"/>
  <cols>
    <col min="2" max="2" width="45.83203125" customWidth="1"/>
    <col min="3" max="3" width="32.6640625" customWidth="1"/>
    <col min="4" max="10" width="20.83203125" customWidth="1"/>
  </cols>
  <sheetData>
    <row r="1" spans="2:5" ht="18">
      <c r="B1" s="549" t="s">
        <v>429</v>
      </c>
      <c r="C1" s="549"/>
      <c r="D1" s="549"/>
      <c r="E1" s="203">
        <v>30</v>
      </c>
    </row>
    <row r="2" spans="2:5" ht="18">
      <c r="B2" s="549" t="s">
        <v>557</v>
      </c>
      <c r="C2" s="549"/>
      <c r="D2" s="549"/>
      <c r="E2" s="203">
        <v>2</v>
      </c>
    </row>
    <row r="3" spans="2:5" ht="18">
      <c r="B3" s="501" t="s">
        <v>558</v>
      </c>
      <c r="C3" s="550"/>
      <c r="D3" s="502"/>
      <c r="E3" s="288">
        <v>3</v>
      </c>
    </row>
    <row r="4" spans="2:5" ht="18">
      <c r="B4" s="549" t="s">
        <v>428</v>
      </c>
      <c r="C4" s="549"/>
      <c r="D4" s="549"/>
      <c r="E4" s="203">
        <v>5</v>
      </c>
    </row>
    <row r="5" spans="2:5" ht="18">
      <c r="B5" s="549" t="s">
        <v>431</v>
      </c>
      <c r="C5" s="549"/>
      <c r="D5" s="549"/>
      <c r="E5" s="203">
        <f>E1/E4</f>
        <v>6</v>
      </c>
    </row>
    <row r="6" spans="2:5" ht="18">
      <c r="B6" s="549" t="s">
        <v>430</v>
      </c>
      <c r="C6" s="549"/>
      <c r="D6" s="549"/>
      <c r="E6" s="203">
        <f>E5*E2</f>
        <v>12</v>
      </c>
    </row>
    <row r="7" spans="2:5" ht="18">
      <c r="B7" s="501" t="s">
        <v>556</v>
      </c>
      <c r="C7" s="550"/>
      <c r="D7" s="502"/>
      <c r="E7" s="203">
        <v>5</v>
      </c>
    </row>
    <row r="8" spans="2:5" ht="18">
      <c r="B8" s="202"/>
      <c r="C8" s="202"/>
      <c r="D8" s="204"/>
    </row>
    <row r="9" spans="2:5" ht="28">
      <c r="B9" s="291" t="s">
        <v>572</v>
      </c>
      <c r="C9" s="291" t="s">
        <v>578</v>
      </c>
      <c r="D9" s="291" t="s">
        <v>611</v>
      </c>
      <c r="E9" s="291" t="s">
        <v>427</v>
      </c>
    </row>
    <row r="10" spans="2:5">
      <c r="B10" s="292" t="s">
        <v>570</v>
      </c>
      <c r="C10" s="292"/>
      <c r="D10" s="292"/>
      <c r="E10" s="292"/>
    </row>
    <row r="11" spans="2:5">
      <c r="B11" s="293"/>
      <c r="C11" s="294"/>
      <c r="D11" s="294"/>
      <c r="E11" s="294">
        <f>C11*2</f>
        <v>0</v>
      </c>
    </row>
    <row r="12" spans="2:5">
      <c r="B12" s="293"/>
      <c r="C12" s="294"/>
      <c r="D12" s="294"/>
      <c r="E12" s="294">
        <f t="shared" ref="E12:E16" si="0">C12*2</f>
        <v>0</v>
      </c>
    </row>
    <row r="13" spans="2:5">
      <c r="B13" s="293"/>
      <c r="C13" s="294"/>
      <c r="D13" s="294"/>
      <c r="E13" s="294">
        <f t="shared" si="0"/>
        <v>0</v>
      </c>
    </row>
    <row r="14" spans="2:5">
      <c r="B14" s="293"/>
      <c r="C14" s="294"/>
      <c r="D14" s="294"/>
      <c r="E14" s="294">
        <f t="shared" si="0"/>
        <v>0</v>
      </c>
    </row>
    <row r="15" spans="2:5">
      <c r="B15" s="293"/>
      <c r="C15" s="294"/>
      <c r="D15" s="294"/>
      <c r="E15" s="294">
        <f t="shared" si="0"/>
        <v>0</v>
      </c>
    </row>
    <row r="16" spans="2:5">
      <c r="B16" s="294"/>
      <c r="C16" s="294"/>
      <c r="D16" s="294"/>
      <c r="E16" s="294">
        <f t="shared" si="0"/>
        <v>0</v>
      </c>
    </row>
    <row r="17" spans="2:5">
      <c r="B17" s="45"/>
      <c r="C17" s="310" t="s">
        <v>612</v>
      </c>
      <c r="D17" s="295">
        <f>SUM(D11:D16)</f>
        <v>0</v>
      </c>
      <c r="E17" s="295">
        <f>SUM(E10:E16)</f>
        <v>0</v>
      </c>
    </row>
    <row r="18" spans="2:5">
      <c r="B18" s="292" t="s">
        <v>573</v>
      </c>
      <c r="C18" s="292"/>
      <c r="D18" s="292"/>
      <c r="E18" s="292"/>
    </row>
    <row r="19" spans="2:5">
      <c r="B19" s="293"/>
      <c r="C19" s="294"/>
      <c r="D19" s="294"/>
      <c r="E19" s="294">
        <f>C19*2</f>
        <v>0</v>
      </c>
    </row>
    <row r="20" spans="2:5">
      <c r="B20" s="293"/>
      <c r="C20" s="294"/>
      <c r="D20" s="294"/>
      <c r="E20" s="294">
        <f t="shared" ref="E20:E24" si="1">C20*2</f>
        <v>0</v>
      </c>
    </row>
    <row r="21" spans="2:5">
      <c r="B21" s="293"/>
      <c r="C21" s="294"/>
      <c r="D21" s="294"/>
      <c r="E21" s="294">
        <f t="shared" si="1"/>
        <v>0</v>
      </c>
    </row>
    <row r="22" spans="2:5">
      <c r="B22" s="293"/>
      <c r="C22" s="294"/>
      <c r="D22" s="294"/>
      <c r="E22" s="294">
        <f t="shared" si="1"/>
        <v>0</v>
      </c>
    </row>
    <row r="23" spans="2:5">
      <c r="B23" s="293"/>
      <c r="C23" s="294"/>
      <c r="D23" s="294"/>
      <c r="E23" s="294">
        <f t="shared" si="1"/>
        <v>0</v>
      </c>
    </row>
    <row r="24" spans="2:5">
      <c r="B24" s="294"/>
      <c r="C24" s="294"/>
      <c r="D24" s="294"/>
      <c r="E24" s="294">
        <f t="shared" si="1"/>
        <v>0</v>
      </c>
    </row>
    <row r="25" spans="2:5">
      <c r="B25" s="45"/>
      <c r="C25" s="310" t="s">
        <v>612</v>
      </c>
      <c r="D25" s="295">
        <f>SUM(D19:D24)</f>
        <v>0</v>
      </c>
      <c r="E25" s="295">
        <f>SUM(E18:E24)</f>
        <v>0</v>
      </c>
    </row>
    <row r="26" spans="2:5">
      <c r="B26" s="292" t="s">
        <v>574</v>
      </c>
      <c r="C26" s="292"/>
      <c r="D26" s="292"/>
      <c r="E26" s="292"/>
    </row>
    <row r="27" spans="2:5">
      <c r="B27" s="293"/>
      <c r="C27" s="294"/>
      <c r="D27" s="294"/>
      <c r="E27" s="294">
        <f>C27*2</f>
        <v>0</v>
      </c>
    </row>
    <row r="28" spans="2:5">
      <c r="B28" s="293"/>
      <c r="C28" s="294"/>
      <c r="D28" s="294"/>
      <c r="E28" s="294">
        <f t="shared" ref="E28:E32" si="2">C28*2</f>
        <v>0</v>
      </c>
    </row>
    <row r="29" spans="2:5">
      <c r="B29" s="293"/>
      <c r="C29" s="294"/>
      <c r="D29" s="294"/>
      <c r="E29" s="294">
        <f t="shared" si="2"/>
        <v>0</v>
      </c>
    </row>
    <row r="30" spans="2:5">
      <c r="B30" s="293"/>
      <c r="C30" s="294"/>
      <c r="D30" s="294"/>
      <c r="E30" s="294">
        <f t="shared" si="2"/>
        <v>0</v>
      </c>
    </row>
    <row r="31" spans="2:5">
      <c r="B31" s="293"/>
      <c r="C31" s="294"/>
      <c r="D31" s="294"/>
      <c r="E31" s="294">
        <f t="shared" si="2"/>
        <v>0</v>
      </c>
    </row>
    <row r="32" spans="2:5">
      <c r="B32" s="294"/>
      <c r="C32" s="294"/>
      <c r="D32" s="294"/>
      <c r="E32" s="294">
        <f t="shared" si="2"/>
        <v>0</v>
      </c>
    </row>
    <row r="33" spans="2:5">
      <c r="B33" s="45"/>
      <c r="C33" s="310" t="s">
        <v>612</v>
      </c>
      <c r="D33" s="295">
        <f>SUM(D27:D32)</f>
        <v>0</v>
      </c>
      <c r="E33" s="295">
        <f>SUM(E26:E32)</f>
        <v>0</v>
      </c>
    </row>
    <row r="34" spans="2:5">
      <c r="B34" s="292" t="s">
        <v>575</v>
      </c>
      <c r="C34" s="292"/>
      <c r="D34" s="292"/>
      <c r="E34" s="292"/>
    </row>
    <row r="35" spans="2:5">
      <c r="B35" s="293"/>
      <c r="C35" s="294"/>
      <c r="D35" s="294"/>
      <c r="E35" s="294">
        <f>C35*2</f>
        <v>0</v>
      </c>
    </row>
    <row r="36" spans="2:5">
      <c r="B36" s="293"/>
      <c r="C36" s="294"/>
      <c r="D36" s="294"/>
      <c r="E36" s="294">
        <f t="shared" ref="E36:E40" si="3">C36*2</f>
        <v>0</v>
      </c>
    </row>
    <row r="37" spans="2:5">
      <c r="B37" s="293"/>
      <c r="C37" s="294"/>
      <c r="D37" s="294"/>
      <c r="E37" s="294">
        <f t="shared" si="3"/>
        <v>0</v>
      </c>
    </row>
    <row r="38" spans="2:5">
      <c r="B38" s="293"/>
      <c r="C38" s="294"/>
      <c r="D38" s="294"/>
      <c r="E38" s="294">
        <f t="shared" si="3"/>
        <v>0</v>
      </c>
    </row>
    <row r="39" spans="2:5">
      <c r="B39" s="293"/>
      <c r="C39" s="294"/>
      <c r="D39" s="294"/>
      <c r="E39" s="294">
        <f t="shared" si="3"/>
        <v>0</v>
      </c>
    </row>
    <row r="40" spans="2:5">
      <c r="B40" s="294"/>
      <c r="C40" s="294"/>
      <c r="D40" s="294"/>
      <c r="E40" s="294">
        <f t="shared" si="3"/>
        <v>0</v>
      </c>
    </row>
    <row r="41" spans="2:5">
      <c r="B41" s="45"/>
      <c r="C41" s="310" t="s">
        <v>612</v>
      </c>
      <c r="D41" s="295">
        <f>SUM(D35:D40)</f>
        <v>0</v>
      </c>
      <c r="E41" s="295">
        <f>SUM(E34:E40)</f>
        <v>0</v>
      </c>
    </row>
    <row r="42" spans="2:5">
      <c r="B42" s="292" t="s">
        <v>576</v>
      </c>
      <c r="C42" s="292"/>
      <c r="D42" s="292"/>
      <c r="E42" s="292"/>
    </row>
    <row r="43" spans="2:5">
      <c r="B43" s="293"/>
      <c r="C43" s="294"/>
      <c r="D43" s="294"/>
      <c r="E43" s="294">
        <f>C43*2</f>
        <v>0</v>
      </c>
    </row>
    <row r="44" spans="2:5">
      <c r="B44" s="293"/>
      <c r="C44" s="294"/>
      <c r="D44" s="294"/>
      <c r="E44" s="294">
        <f t="shared" ref="E44:E48" si="4">C44*2</f>
        <v>0</v>
      </c>
    </row>
    <row r="45" spans="2:5">
      <c r="B45" s="293"/>
      <c r="C45" s="294"/>
      <c r="D45" s="294"/>
      <c r="E45" s="294">
        <f t="shared" si="4"/>
        <v>0</v>
      </c>
    </row>
    <row r="46" spans="2:5">
      <c r="B46" s="293"/>
      <c r="C46" s="294"/>
      <c r="D46" s="294"/>
      <c r="E46" s="294">
        <f t="shared" si="4"/>
        <v>0</v>
      </c>
    </row>
    <row r="47" spans="2:5">
      <c r="B47" s="293"/>
      <c r="C47" s="294"/>
      <c r="D47" s="294"/>
      <c r="E47" s="294">
        <f t="shared" si="4"/>
        <v>0</v>
      </c>
    </row>
    <row r="48" spans="2:5">
      <c r="B48" s="294"/>
      <c r="C48" s="294"/>
      <c r="D48" s="294"/>
      <c r="E48" s="294">
        <f t="shared" si="4"/>
        <v>0</v>
      </c>
    </row>
    <row r="49" spans="2:5">
      <c r="B49" s="45"/>
      <c r="C49" s="310" t="s">
        <v>612</v>
      </c>
      <c r="D49" s="311">
        <f>SUM(D43:D48)</f>
        <v>0</v>
      </c>
      <c r="E49" s="311">
        <f>SUM(E42:E48)</f>
        <v>0</v>
      </c>
    </row>
    <row r="50" spans="2:5">
      <c r="D50" s="312"/>
      <c r="E50" s="312"/>
    </row>
    <row r="51" spans="2:5" ht="15" thickBot="1"/>
    <row r="52" spans="2:5" ht="15" thickBot="1">
      <c r="D52" s="313" t="s">
        <v>613</v>
      </c>
      <c r="E52" s="314" t="str">
        <f>IF((SUM(E49,E41,E33,E17))=60,"Tudo Bem","Volta para Verificar")</f>
        <v>Volta para Verificar</v>
      </c>
    </row>
  </sheetData>
  <mergeCells count="7">
    <mergeCell ref="B2:D2"/>
    <mergeCell ref="B1:D1"/>
    <mergeCell ref="B4:D4"/>
    <mergeCell ref="B7:D7"/>
    <mergeCell ref="B3:D3"/>
    <mergeCell ref="B5:D5"/>
    <mergeCell ref="B6:D6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zoomScale="130" zoomScaleNormal="130" zoomScalePageLayoutView="130" workbookViewId="0">
      <pane ySplit="5" topLeftCell="A38" activePane="bottomLeft" state="frozen"/>
      <selection activeCell="B1" sqref="B1"/>
      <selection pane="bottomLeft" activeCell="F41" sqref="F41:F44"/>
    </sheetView>
  </sheetViews>
  <sheetFormatPr baseColWidth="10" defaultColWidth="11.5" defaultRowHeight="14" x14ac:dyDescent="0"/>
  <cols>
    <col min="2" max="2" width="37.33203125" bestFit="1" customWidth="1"/>
    <col min="4" max="4" width="12.83203125" customWidth="1"/>
  </cols>
  <sheetData>
    <row r="1" spans="1:27" ht="19" thickBot="1">
      <c r="A1" s="553" t="s">
        <v>434</v>
      </c>
      <c r="B1" s="553"/>
      <c r="C1" s="553"/>
      <c r="D1" s="553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</row>
    <row r="2" spans="1:27" ht="15" thickBot="1">
      <c r="A2" s="554" t="s">
        <v>435</v>
      </c>
      <c r="B2" s="555"/>
      <c r="C2" s="555"/>
      <c r="D2" s="556"/>
      <c r="E2" s="557" t="s">
        <v>436</v>
      </c>
      <c r="F2" s="558"/>
      <c r="G2" s="559" t="s">
        <v>437</v>
      </c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1"/>
    </row>
    <row r="3" spans="1:27" ht="15" thickBot="1">
      <c r="A3" s="562" t="s">
        <v>438</v>
      </c>
      <c r="B3" s="564" t="s">
        <v>439</v>
      </c>
      <c r="C3" s="567" t="s">
        <v>440</v>
      </c>
      <c r="D3" s="568"/>
      <c r="E3" s="569" t="s">
        <v>441</v>
      </c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1"/>
      <c r="Z3" s="572" t="s">
        <v>442</v>
      </c>
      <c r="AA3" s="573"/>
    </row>
    <row r="4" spans="1:27" ht="15" customHeight="1">
      <c r="A4" s="563"/>
      <c r="B4" s="565"/>
      <c r="C4" s="574" t="s">
        <v>443</v>
      </c>
      <c r="D4" s="576" t="s">
        <v>444</v>
      </c>
      <c r="E4" s="206" t="s">
        <v>445</v>
      </c>
      <c r="F4" s="207" t="s">
        <v>446</v>
      </c>
      <c r="G4" s="207" t="s">
        <v>447</v>
      </c>
      <c r="H4" s="207" t="s">
        <v>448</v>
      </c>
      <c r="I4" s="207" t="s">
        <v>449</v>
      </c>
      <c r="J4" s="207" t="s">
        <v>450</v>
      </c>
      <c r="K4" s="206" t="s">
        <v>451</v>
      </c>
      <c r="L4" s="206" t="s">
        <v>452</v>
      </c>
      <c r="M4" s="207" t="s">
        <v>453</v>
      </c>
      <c r="N4" s="207" t="s">
        <v>454</v>
      </c>
      <c r="O4" s="207" t="s">
        <v>455</v>
      </c>
      <c r="P4" s="207" t="s">
        <v>456</v>
      </c>
      <c r="Q4" s="207" t="s">
        <v>457</v>
      </c>
      <c r="R4" s="206" t="s">
        <v>458</v>
      </c>
      <c r="S4" s="206" t="s">
        <v>459</v>
      </c>
      <c r="T4" s="207" t="s">
        <v>460</v>
      </c>
      <c r="U4" s="207" t="s">
        <v>461</v>
      </c>
      <c r="V4" s="207" t="s">
        <v>462</v>
      </c>
      <c r="W4" s="207" t="s">
        <v>463</v>
      </c>
      <c r="X4" s="207" t="s">
        <v>464</v>
      </c>
      <c r="Y4" s="206" t="s">
        <v>465</v>
      </c>
      <c r="Z4" s="578" t="s">
        <v>466</v>
      </c>
      <c r="AA4" s="580" t="s">
        <v>467</v>
      </c>
    </row>
    <row r="5" spans="1:27" ht="15" thickBot="1">
      <c r="A5" s="563"/>
      <c r="B5" s="566"/>
      <c r="C5" s="575"/>
      <c r="D5" s="577"/>
      <c r="E5" s="208" t="s">
        <v>468</v>
      </c>
      <c r="F5" s="209" t="s">
        <v>469</v>
      </c>
      <c r="G5" s="209" t="s">
        <v>470</v>
      </c>
      <c r="H5" s="209" t="s">
        <v>471</v>
      </c>
      <c r="I5" s="209" t="s">
        <v>472</v>
      </c>
      <c r="J5" s="209" t="s">
        <v>473</v>
      </c>
      <c r="K5" s="210" t="s">
        <v>474</v>
      </c>
      <c r="L5" s="210" t="s">
        <v>475</v>
      </c>
      <c r="M5" s="209" t="s">
        <v>476</v>
      </c>
      <c r="N5" s="209" t="s">
        <v>477</v>
      </c>
      <c r="O5" s="209" t="s">
        <v>478</v>
      </c>
      <c r="P5" s="209" t="s">
        <v>479</v>
      </c>
      <c r="Q5" s="209" t="s">
        <v>480</v>
      </c>
      <c r="R5" s="210" t="s">
        <v>481</v>
      </c>
      <c r="S5" s="210" t="s">
        <v>482</v>
      </c>
      <c r="T5" s="209" t="s">
        <v>483</v>
      </c>
      <c r="U5" s="209" t="s">
        <v>484</v>
      </c>
      <c r="V5" s="209" t="s">
        <v>485</v>
      </c>
      <c r="W5" s="209" t="s">
        <v>486</v>
      </c>
      <c r="X5" s="209" t="s">
        <v>487</v>
      </c>
      <c r="Y5" s="210" t="s">
        <v>488</v>
      </c>
      <c r="Z5" s="579"/>
      <c r="AA5" s="581"/>
    </row>
    <row r="6" spans="1:27" ht="15" thickBot="1">
      <c r="A6" s="551" t="s">
        <v>489</v>
      </c>
      <c r="B6" s="211" t="s">
        <v>490</v>
      </c>
      <c r="C6" s="212">
        <f>SUM(C7:C17)</f>
        <v>36</v>
      </c>
      <c r="D6" s="213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5">
        <f>SUM(Z7:Z17)</f>
        <v>24697.848233902318</v>
      </c>
      <c r="AA6" s="216">
        <f>Z6/Z36</f>
        <v>0.54065062227528371</v>
      </c>
    </row>
    <row r="7" spans="1:27">
      <c r="A7" s="552"/>
      <c r="B7" s="217" t="s">
        <v>491</v>
      </c>
      <c r="C7" s="218">
        <v>2</v>
      </c>
      <c r="D7" s="219">
        <v>0</v>
      </c>
      <c r="E7" s="220">
        <f t="shared" ref="E7:Y7" si="0">$C$7*$D$7</f>
        <v>0</v>
      </c>
      <c r="F7" s="221">
        <f t="shared" si="0"/>
        <v>0</v>
      </c>
      <c r="G7" s="221">
        <f t="shared" si="0"/>
        <v>0</v>
      </c>
      <c r="H7" s="221">
        <f t="shared" si="0"/>
        <v>0</v>
      </c>
      <c r="I7" s="221">
        <f t="shared" si="0"/>
        <v>0</v>
      </c>
      <c r="J7" s="222">
        <f t="shared" si="0"/>
        <v>0</v>
      </c>
      <c r="K7" s="222">
        <f t="shared" si="0"/>
        <v>0</v>
      </c>
      <c r="L7" s="221">
        <f t="shared" si="0"/>
        <v>0</v>
      </c>
      <c r="M7" s="221">
        <f t="shared" si="0"/>
        <v>0</v>
      </c>
      <c r="N7" s="221">
        <f t="shared" si="0"/>
        <v>0</v>
      </c>
      <c r="O7" s="221">
        <f t="shared" si="0"/>
        <v>0</v>
      </c>
      <c r="P7" s="221">
        <f t="shared" si="0"/>
        <v>0</v>
      </c>
      <c r="Q7" s="221">
        <f t="shared" si="0"/>
        <v>0</v>
      </c>
      <c r="R7" s="221">
        <f t="shared" si="0"/>
        <v>0</v>
      </c>
      <c r="S7" s="221">
        <f t="shared" si="0"/>
        <v>0</v>
      </c>
      <c r="T7" s="221">
        <f t="shared" si="0"/>
        <v>0</v>
      </c>
      <c r="U7" s="221">
        <f t="shared" si="0"/>
        <v>0</v>
      </c>
      <c r="V7" s="221">
        <f t="shared" si="0"/>
        <v>0</v>
      </c>
      <c r="W7" s="221">
        <f t="shared" si="0"/>
        <v>0</v>
      </c>
      <c r="X7" s="221">
        <f t="shared" si="0"/>
        <v>0</v>
      </c>
      <c r="Y7" s="223">
        <f t="shared" si="0"/>
        <v>0</v>
      </c>
      <c r="Z7" s="224">
        <f>SUM(E7:Y7)</f>
        <v>0</v>
      </c>
      <c r="AA7" s="225" t="s">
        <v>492</v>
      </c>
    </row>
    <row r="8" spans="1:27">
      <c r="A8" s="552"/>
      <c r="B8" s="217" t="s">
        <v>493</v>
      </c>
      <c r="C8" s="218">
        <v>2</v>
      </c>
      <c r="D8" s="219">
        <v>0</v>
      </c>
      <c r="E8" s="219">
        <v>0</v>
      </c>
      <c r="F8" s="219">
        <v>0</v>
      </c>
      <c r="G8" s="219">
        <v>0</v>
      </c>
      <c r="H8" s="219">
        <v>0</v>
      </c>
      <c r="I8" s="219">
        <v>0</v>
      </c>
      <c r="J8" s="219">
        <v>0</v>
      </c>
      <c r="K8" s="219">
        <v>0</v>
      </c>
      <c r="L8" s="219">
        <v>0</v>
      </c>
      <c r="M8" s="219">
        <v>0</v>
      </c>
      <c r="N8" s="219">
        <v>0</v>
      </c>
      <c r="O8" s="219">
        <v>0</v>
      </c>
      <c r="P8" s="219">
        <v>0</v>
      </c>
      <c r="Q8" s="219">
        <v>0</v>
      </c>
      <c r="R8" s="219">
        <v>0</v>
      </c>
      <c r="S8" s="219">
        <v>0</v>
      </c>
      <c r="T8" s="219">
        <v>0</v>
      </c>
      <c r="U8" s="219">
        <v>0</v>
      </c>
      <c r="V8" s="219">
        <v>0</v>
      </c>
      <c r="W8" s="219">
        <v>0</v>
      </c>
      <c r="X8" s="219">
        <v>0</v>
      </c>
      <c r="Y8" s="219">
        <v>0</v>
      </c>
      <c r="Z8" s="224">
        <f>SUM(E8:Y8)</f>
        <v>0</v>
      </c>
      <c r="AA8" s="225" t="s">
        <v>494</v>
      </c>
    </row>
    <row r="9" spans="1:27">
      <c r="A9" s="552"/>
      <c r="B9" s="217" t="s">
        <v>495</v>
      </c>
      <c r="C9" s="218">
        <v>2</v>
      </c>
      <c r="D9" s="219">
        <v>0</v>
      </c>
      <c r="E9" s="219">
        <v>0</v>
      </c>
      <c r="F9" s="219">
        <v>0</v>
      </c>
      <c r="G9" s="219">
        <v>0</v>
      </c>
      <c r="H9" s="219">
        <v>0</v>
      </c>
      <c r="I9" s="219">
        <v>0</v>
      </c>
      <c r="J9" s="219">
        <v>0</v>
      </c>
      <c r="K9" s="219">
        <v>0</v>
      </c>
      <c r="L9" s="219">
        <v>0</v>
      </c>
      <c r="M9" s="219">
        <v>0</v>
      </c>
      <c r="N9" s="219">
        <v>0</v>
      </c>
      <c r="O9" s="219">
        <v>0</v>
      </c>
      <c r="P9" s="219">
        <v>0</v>
      </c>
      <c r="Q9" s="219">
        <v>0</v>
      </c>
      <c r="R9" s="219">
        <v>0</v>
      </c>
      <c r="S9" s="219">
        <v>0</v>
      </c>
      <c r="T9" s="219">
        <v>0</v>
      </c>
      <c r="U9" s="219">
        <v>0</v>
      </c>
      <c r="V9" s="219">
        <v>0</v>
      </c>
      <c r="W9" s="219">
        <v>0</v>
      </c>
      <c r="X9" s="219">
        <v>0</v>
      </c>
      <c r="Y9" s="219">
        <v>0</v>
      </c>
      <c r="Z9" s="224">
        <f>SUM(E9:Y9)</f>
        <v>0</v>
      </c>
      <c r="AA9" s="225" t="s">
        <v>496</v>
      </c>
    </row>
    <row r="10" spans="1:27">
      <c r="A10" s="552"/>
      <c r="B10" s="217" t="s">
        <v>497</v>
      </c>
      <c r="C10" s="218">
        <v>2</v>
      </c>
      <c r="D10" s="219">
        <v>0</v>
      </c>
      <c r="E10" s="219">
        <v>0</v>
      </c>
      <c r="F10" s="219">
        <v>0</v>
      </c>
      <c r="G10" s="219">
        <v>0</v>
      </c>
      <c r="H10" s="219">
        <v>0</v>
      </c>
      <c r="I10" s="219">
        <v>0</v>
      </c>
      <c r="J10" s="219">
        <v>0</v>
      </c>
      <c r="K10" s="219">
        <v>0</v>
      </c>
      <c r="L10" s="219">
        <v>0</v>
      </c>
      <c r="M10" s="219">
        <v>0</v>
      </c>
      <c r="N10" s="219">
        <v>0</v>
      </c>
      <c r="O10" s="219">
        <v>0</v>
      </c>
      <c r="P10" s="219">
        <v>0</v>
      </c>
      <c r="Q10" s="219">
        <v>0</v>
      </c>
      <c r="R10" s="219">
        <v>0</v>
      </c>
      <c r="S10" s="219">
        <v>0</v>
      </c>
      <c r="T10" s="219">
        <v>0</v>
      </c>
      <c r="U10" s="219">
        <v>0</v>
      </c>
      <c r="V10" s="219">
        <v>0</v>
      </c>
      <c r="W10" s="219">
        <v>0</v>
      </c>
      <c r="X10" s="219">
        <v>0</v>
      </c>
      <c r="Y10" s="219">
        <v>0</v>
      </c>
      <c r="Z10" s="224">
        <f>SUM(E10:Y10)</f>
        <v>0</v>
      </c>
      <c r="AA10" s="225" t="s">
        <v>498</v>
      </c>
    </row>
    <row r="11" spans="1:27">
      <c r="A11" s="552"/>
      <c r="B11" s="226" t="s">
        <v>499</v>
      </c>
      <c r="C11" s="227">
        <v>4</v>
      </c>
      <c r="D11" s="228">
        <v>114</v>
      </c>
      <c r="E11" s="229">
        <f t="shared" ref="E11:Y11" si="1">$C$11*$D$11</f>
        <v>456</v>
      </c>
      <c r="F11" s="229">
        <f t="shared" si="1"/>
        <v>456</v>
      </c>
      <c r="G11" s="229">
        <f t="shared" si="1"/>
        <v>456</v>
      </c>
      <c r="H11" s="229">
        <f t="shared" si="1"/>
        <v>456</v>
      </c>
      <c r="I11" s="229">
        <f t="shared" si="1"/>
        <v>456</v>
      </c>
      <c r="J11" s="230">
        <f t="shared" si="1"/>
        <v>456</v>
      </c>
      <c r="K11" s="230">
        <f t="shared" si="1"/>
        <v>456</v>
      </c>
      <c r="L11" s="229">
        <f t="shared" si="1"/>
        <v>456</v>
      </c>
      <c r="M11" s="229">
        <f t="shared" si="1"/>
        <v>456</v>
      </c>
      <c r="N11" s="229">
        <f t="shared" si="1"/>
        <v>456</v>
      </c>
      <c r="O11" s="229">
        <f t="shared" si="1"/>
        <v>456</v>
      </c>
      <c r="P11" s="229">
        <f t="shared" si="1"/>
        <v>456</v>
      </c>
      <c r="Q11" s="229">
        <f t="shared" si="1"/>
        <v>456</v>
      </c>
      <c r="R11" s="229">
        <f t="shared" si="1"/>
        <v>456</v>
      </c>
      <c r="S11" s="229">
        <f t="shared" si="1"/>
        <v>456</v>
      </c>
      <c r="T11" s="229">
        <f t="shared" si="1"/>
        <v>456</v>
      </c>
      <c r="U11" s="229">
        <f t="shared" si="1"/>
        <v>456</v>
      </c>
      <c r="V11" s="229">
        <f t="shared" si="1"/>
        <v>456</v>
      </c>
      <c r="W11" s="229">
        <f t="shared" si="1"/>
        <v>456</v>
      </c>
      <c r="X11" s="229">
        <f t="shared" si="1"/>
        <v>456</v>
      </c>
      <c r="Y11" s="229">
        <f t="shared" si="1"/>
        <v>456</v>
      </c>
      <c r="Z11" s="231">
        <f t="shared" ref="Z11:Z17" si="2">SUM(E11:Y11)</f>
        <v>9576</v>
      </c>
      <c r="AA11" s="232" t="s">
        <v>500</v>
      </c>
    </row>
    <row r="12" spans="1:27">
      <c r="A12" s="552"/>
      <c r="B12" s="226" t="s">
        <v>501</v>
      </c>
      <c r="C12" s="227">
        <v>3</v>
      </c>
      <c r="D12" s="228">
        <v>114</v>
      </c>
      <c r="E12" s="229">
        <v>0</v>
      </c>
      <c r="F12" s="229">
        <v>0</v>
      </c>
      <c r="G12" s="229">
        <v>0</v>
      </c>
      <c r="H12" s="229">
        <v>0</v>
      </c>
      <c r="I12" s="229">
        <v>0</v>
      </c>
      <c r="J12" s="229">
        <v>0</v>
      </c>
      <c r="K12" s="229">
        <v>0</v>
      </c>
      <c r="L12" s="229">
        <f t="shared" ref="L12:X12" si="3">$C$11*$D$11</f>
        <v>456</v>
      </c>
      <c r="M12" s="229">
        <f t="shared" si="3"/>
        <v>456</v>
      </c>
      <c r="N12" s="229">
        <f t="shared" si="3"/>
        <v>456</v>
      </c>
      <c r="O12" s="229">
        <f t="shared" si="3"/>
        <v>456</v>
      </c>
      <c r="P12" s="229">
        <f t="shared" si="3"/>
        <v>456</v>
      </c>
      <c r="Q12" s="229">
        <f t="shared" si="3"/>
        <v>456</v>
      </c>
      <c r="R12" s="229">
        <f t="shared" si="3"/>
        <v>456</v>
      </c>
      <c r="S12" s="229">
        <f t="shared" si="3"/>
        <v>456</v>
      </c>
      <c r="T12" s="229">
        <f t="shared" si="3"/>
        <v>456</v>
      </c>
      <c r="U12" s="229">
        <f t="shared" si="3"/>
        <v>456</v>
      </c>
      <c r="V12" s="229">
        <f t="shared" si="3"/>
        <v>456</v>
      </c>
      <c r="W12" s="229">
        <f t="shared" si="3"/>
        <v>456</v>
      </c>
      <c r="X12" s="229">
        <f t="shared" si="3"/>
        <v>456</v>
      </c>
      <c r="Y12" s="233"/>
      <c r="Z12" s="231">
        <f t="shared" si="2"/>
        <v>5928</v>
      </c>
      <c r="AA12" s="232" t="s">
        <v>500</v>
      </c>
    </row>
    <row r="13" spans="1:27">
      <c r="A13" s="552"/>
      <c r="B13" s="226" t="s">
        <v>502</v>
      </c>
      <c r="C13" s="227">
        <v>3</v>
      </c>
      <c r="D13" s="228">
        <f>2000/59.17</f>
        <v>33.800912624640866</v>
      </c>
      <c r="E13" s="234">
        <f t="shared" ref="E13:X13" si="4">$C$11*$D$13</f>
        <v>135.20365049856346</v>
      </c>
      <c r="F13" s="234">
        <f t="shared" si="4"/>
        <v>135.20365049856346</v>
      </c>
      <c r="G13" s="234">
        <f t="shared" si="4"/>
        <v>135.20365049856346</v>
      </c>
      <c r="H13" s="234">
        <f t="shared" si="4"/>
        <v>135.20365049856346</v>
      </c>
      <c r="I13" s="234">
        <f t="shared" si="4"/>
        <v>135.20365049856346</v>
      </c>
      <c r="J13" s="234">
        <f t="shared" si="4"/>
        <v>135.20365049856346</v>
      </c>
      <c r="K13" s="234">
        <f t="shared" si="4"/>
        <v>135.20365049856346</v>
      </c>
      <c r="L13" s="234">
        <f t="shared" si="4"/>
        <v>135.20365049856346</v>
      </c>
      <c r="M13" s="234">
        <f t="shared" si="4"/>
        <v>135.20365049856346</v>
      </c>
      <c r="N13" s="234">
        <f t="shared" si="4"/>
        <v>135.20365049856346</v>
      </c>
      <c r="O13" s="234">
        <f t="shared" si="4"/>
        <v>135.20365049856346</v>
      </c>
      <c r="P13" s="234">
        <f t="shared" si="4"/>
        <v>135.20365049856346</v>
      </c>
      <c r="Q13" s="234">
        <f t="shared" si="4"/>
        <v>135.20365049856346</v>
      </c>
      <c r="R13" s="234">
        <f t="shared" si="4"/>
        <v>135.20365049856346</v>
      </c>
      <c r="S13" s="234">
        <f t="shared" si="4"/>
        <v>135.20365049856346</v>
      </c>
      <c r="T13" s="234">
        <f t="shared" si="4"/>
        <v>135.20365049856346</v>
      </c>
      <c r="U13" s="234">
        <f t="shared" si="4"/>
        <v>135.20365049856346</v>
      </c>
      <c r="V13" s="234">
        <f t="shared" si="4"/>
        <v>135.20365049856346</v>
      </c>
      <c r="W13" s="234">
        <f t="shared" si="4"/>
        <v>135.20365049856346</v>
      </c>
      <c r="X13" s="234">
        <f t="shared" si="4"/>
        <v>135.20365049856346</v>
      </c>
      <c r="Y13" s="233">
        <v>0</v>
      </c>
      <c r="Z13" s="231">
        <f t="shared" si="2"/>
        <v>2704.07300997127</v>
      </c>
      <c r="AA13" s="232" t="s">
        <v>500</v>
      </c>
    </row>
    <row r="14" spans="1:27">
      <c r="A14" s="552"/>
      <c r="B14" s="226" t="s">
        <v>503</v>
      </c>
      <c r="C14" s="227">
        <v>6</v>
      </c>
      <c r="D14" s="228">
        <f>2000/59.17</f>
        <v>33.800912624640866</v>
      </c>
      <c r="E14" s="235">
        <v>0</v>
      </c>
      <c r="F14" s="229">
        <v>0</v>
      </c>
      <c r="G14" s="229">
        <v>0</v>
      </c>
      <c r="H14" s="229">
        <v>0</v>
      </c>
      <c r="I14" s="229">
        <v>0</v>
      </c>
      <c r="J14" s="229">
        <v>0</v>
      </c>
      <c r="K14" s="229">
        <v>0</v>
      </c>
      <c r="L14" s="229">
        <f>$C$14*$D$14</f>
        <v>202.80547574784521</v>
      </c>
      <c r="M14" s="229">
        <f t="shared" ref="M14:X14" si="5">$C$14*$D$14</f>
        <v>202.80547574784521</v>
      </c>
      <c r="N14" s="229">
        <f t="shared" si="5"/>
        <v>202.80547574784521</v>
      </c>
      <c r="O14" s="229">
        <f t="shared" si="5"/>
        <v>202.80547574784521</v>
      </c>
      <c r="P14" s="229">
        <f t="shared" si="5"/>
        <v>202.80547574784521</v>
      </c>
      <c r="Q14" s="229">
        <f t="shared" si="5"/>
        <v>202.80547574784521</v>
      </c>
      <c r="R14" s="229">
        <f t="shared" si="5"/>
        <v>202.80547574784521</v>
      </c>
      <c r="S14" s="229">
        <f t="shared" si="5"/>
        <v>202.80547574784521</v>
      </c>
      <c r="T14" s="229">
        <f t="shared" si="5"/>
        <v>202.80547574784521</v>
      </c>
      <c r="U14" s="229">
        <f t="shared" si="5"/>
        <v>202.80547574784521</v>
      </c>
      <c r="V14" s="229">
        <f t="shared" si="5"/>
        <v>202.80547574784521</v>
      </c>
      <c r="W14" s="229">
        <f t="shared" si="5"/>
        <v>202.80547574784521</v>
      </c>
      <c r="X14" s="229">
        <f t="shared" si="5"/>
        <v>202.80547574784521</v>
      </c>
      <c r="Y14" s="233">
        <v>0</v>
      </c>
      <c r="Z14" s="231">
        <f t="shared" si="2"/>
        <v>2636.4711847219883</v>
      </c>
      <c r="AA14" s="232" t="s">
        <v>500</v>
      </c>
    </row>
    <row r="15" spans="1:27">
      <c r="A15" s="552"/>
      <c r="B15" s="226" t="s">
        <v>504</v>
      </c>
      <c r="C15" s="227">
        <v>5</v>
      </c>
      <c r="D15" s="228">
        <f>2000/59.17</f>
        <v>33.800912624640866</v>
      </c>
      <c r="E15" s="235">
        <v>0</v>
      </c>
      <c r="F15" s="229">
        <v>0</v>
      </c>
      <c r="G15" s="229">
        <v>0</v>
      </c>
      <c r="H15" s="229">
        <v>0</v>
      </c>
      <c r="I15" s="229">
        <v>0</v>
      </c>
      <c r="J15" s="229">
        <v>0</v>
      </c>
      <c r="K15" s="229">
        <v>0</v>
      </c>
      <c r="L15" s="229">
        <f>$C$15*$D$15</f>
        <v>169.00456312320432</v>
      </c>
      <c r="M15" s="229">
        <f t="shared" ref="M15:X15" si="6">$C$15*$D$15</f>
        <v>169.00456312320432</v>
      </c>
      <c r="N15" s="229">
        <f t="shared" si="6"/>
        <v>169.00456312320432</v>
      </c>
      <c r="O15" s="229">
        <f t="shared" si="6"/>
        <v>169.00456312320432</v>
      </c>
      <c r="P15" s="229">
        <f t="shared" si="6"/>
        <v>169.00456312320432</v>
      </c>
      <c r="Q15" s="229">
        <f t="shared" si="6"/>
        <v>169.00456312320432</v>
      </c>
      <c r="R15" s="229">
        <f t="shared" si="6"/>
        <v>169.00456312320432</v>
      </c>
      <c r="S15" s="229">
        <f t="shared" si="6"/>
        <v>169.00456312320432</v>
      </c>
      <c r="T15" s="229">
        <f t="shared" si="6"/>
        <v>169.00456312320432</v>
      </c>
      <c r="U15" s="229">
        <f t="shared" si="6"/>
        <v>169.00456312320432</v>
      </c>
      <c r="V15" s="229">
        <f t="shared" si="6"/>
        <v>169.00456312320432</v>
      </c>
      <c r="W15" s="229">
        <f t="shared" si="6"/>
        <v>169.00456312320432</v>
      </c>
      <c r="X15" s="229">
        <f t="shared" si="6"/>
        <v>169.00456312320432</v>
      </c>
      <c r="Y15" s="233">
        <v>0</v>
      </c>
      <c r="Z15" s="231">
        <f t="shared" si="2"/>
        <v>2197.0593206016556</v>
      </c>
      <c r="AA15" s="232" t="s">
        <v>500</v>
      </c>
    </row>
    <row r="16" spans="1:27">
      <c r="A16" s="552"/>
      <c r="B16" s="226" t="s">
        <v>505</v>
      </c>
      <c r="C16" s="227">
        <v>4</v>
      </c>
      <c r="D16" s="228">
        <f>2000/59.17</f>
        <v>33.800912624640866</v>
      </c>
      <c r="E16" s="229">
        <f t="shared" ref="E16:K16" si="7">$C$16*$D$16</f>
        <v>135.20365049856346</v>
      </c>
      <c r="F16" s="229">
        <f t="shared" si="7"/>
        <v>135.20365049856346</v>
      </c>
      <c r="G16" s="229">
        <f t="shared" si="7"/>
        <v>135.20365049856346</v>
      </c>
      <c r="H16" s="229">
        <f t="shared" si="7"/>
        <v>135.20365049856346</v>
      </c>
      <c r="I16" s="229">
        <f t="shared" si="7"/>
        <v>135.20365049856346</v>
      </c>
      <c r="J16" s="230">
        <f t="shared" si="7"/>
        <v>135.20365049856346</v>
      </c>
      <c r="K16" s="230">
        <f t="shared" si="7"/>
        <v>135.20365049856346</v>
      </c>
      <c r="L16" s="229">
        <v>0</v>
      </c>
      <c r="M16" s="229">
        <v>0</v>
      </c>
      <c r="N16" s="229">
        <v>0</v>
      </c>
      <c r="O16" s="229">
        <v>0</v>
      </c>
      <c r="P16" s="229">
        <v>0</v>
      </c>
      <c r="Q16" s="229">
        <v>0</v>
      </c>
      <c r="R16" s="229">
        <v>0</v>
      </c>
      <c r="S16" s="229">
        <v>0</v>
      </c>
      <c r="T16" s="229">
        <v>0</v>
      </c>
      <c r="U16" s="229">
        <v>0</v>
      </c>
      <c r="V16" s="229">
        <v>0</v>
      </c>
      <c r="W16" s="229">
        <v>0</v>
      </c>
      <c r="X16" s="229">
        <v>0</v>
      </c>
      <c r="Y16" s="233">
        <v>0</v>
      </c>
      <c r="Z16" s="231">
        <f t="shared" si="2"/>
        <v>946.42555348994415</v>
      </c>
      <c r="AA16" s="232" t="s">
        <v>500</v>
      </c>
    </row>
    <row r="17" spans="1:27" ht="15" thickBot="1">
      <c r="A17" s="552"/>
      <c r="B17" s="236" t="s">
        <v>506</v>
      </c>
      <c r="C17" s="237">
        <v>3</v>
      </c>
      <c r="D17" s="238">
        <f>2000/59.17</f>
        <v>33.800912624640866</v>
      </c>
      <c r="E17" s="229">
        <f>$C$17*$D$17</f>
        <v>101.4027378739226</v>
      </c>
      <c r="F17" s="229">
        <f t="shared" ref="F17:K17" si="8">$C$17*$D$17</f>
        <v>101.4027378739226</v>
      </c>
      <c r="G17" s="229">
        <f t="shared" si="8"/>
        <v>101.4027378739226</v>
      </c>
      <c r="H17" s="229">
        <f t="shared" si="8"/>
        <v>101.4027378739226</v>
      </c>
      <c r="I17" s="229">
        <f t="shared" si="8"/>
        <v>101.4027378739226</v>
      </c>
      <c r="J17" s="229">
        <f t="shared" si="8"/>
        <v>101.4027378739226</v>
      </c>
      <c r="K17" s="229">
        <f t="shared" si="8"/>
        <v>101.4027378739226</v>
      </c>
      <c r="L17" s="229">
        <v>0</v>
      </c>
      <c r="M17" s="239">
        <v>0</v>
      </c>
      <c r="N17" s="239">
        <v>0</v>
      </c>
      <c r="O17" s="239">
        <v>0</v>
      </c>
      <c r="P17" s="239">
        <v>0</v>
      </c>
      <c r="Q17" s="239">
        <v>0</v>
      </c>
      <c r="R17" s="239">
        <v>0</v>
      </c>
      <c r="S17" s="239">
        <v>0</v>
      </c>
      <c r="T17" s="239">
        <v>0</v>
      </c>
      <c r="U17" s="239">
        <v>0</v>
      </c>
      <c r="V17" s="239">
        <v>0</v>
      </c>
      <c r="W17" s="239">
        <v>0</v>
      </c>
      <c r="X17" s="239">
        <v>0</v>
      </c>
      <c r="Y17" s="240">
        <v>0</v>
      </c>
      <c r="Z17" s="241">
        <f t="shared" si="2"/>
        <v>709.81916511745817</v>
      </c>
      <c r="AA17" s="242" t="s">
        <v>500</v>
      </c>
    </row>
    <row r="18" spans="1:27" ht="15" thickBot="1">
      <c r="A18" s="551" t="s">
        <v>507</v>
      </c>
      <c r="B18" s="243" t="s">
        <v>508</v>
      </c>
      <c r="C18" s="244"/>
      <c r="D18" s="245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14"/>
      <c r="Z18" s="245">
        <f>SUM(Z19:Z25)</f>
        <v>7640.7265168159538</v>
      </c>
      <c r="AA18" s="216">
        <f>Z18/Z36</f>
        <v>0.16726005872371111</v>
      </c>
    </row>
    <row r="19" spans="1:27">
      <c r="A19" s="552"/>
      <c r="B19" s="247" t="s">
        <v>509</v>
      </c>
      <c r="C19" s="218">
        <v>2</v>
      </c>
      <c r="D19" s="219">
        <f>30000/59.17</f>
        <v>507.01368936961296</v>
      </c>
      <c r="E19" s="221">
        <v>0</v>
      </c>
      <c r="F19" s="221">
        <v>0</v>
      </c>
      <c r="G19" s="221">
        <v>0</v>
      </c>
      <c r="H19" s="221">
        <v>0</v>
      </c>
      <c r="I19" s="221">
        <v>0</v>
      </c>
      <c r="J19" s="222">
        <v>0</v>
      </c>
      <c r="K19" s="222">
        <v>0</v>
      </c>
      <c r="L19" s="221">
        <v>0</v>
      </c>
      <c r="M19" s="221">
        <v>0</v>
      </c>
      <c r="N19" s="221">
        <v>0</v>
      </c>
      <c r="O19" s="221">
        <v>0</v>
      </c>
      <c r="P19" s="221">
        <v>0</v>
      </c>
      <c r="Q19" s="221">
        <v>0</v>
      </c>
      <c r="R19" s="221">
        <v>0</v>
      </c>
      <c r="S19" s="221">
        <v>0</v>
      </c>
      <c r="T19" s="221">
        <v>0</v>
      </c>
      <c r="U19" s="221">
        <v>0</v>
      </c>
      <c r="V19" s="221">
        <v>0</v>
      </c>
      <c r="W19" s="221">
        <v>0</v>
      </c>
      <c r="X19" s="221">
        <v>0</v>
      </c>
      <c r="Y19" s="223">
        <v>0</v>
      </c>
      <c r="Z19" s="224">
        <f t="shared" ref="Z19:Z25" si="9">SUM(E19:Y19)</f>
        <v>0</v>
      </c>
      <c r="AA19" s="225" t="s">
        <v>492</v>
      </c>
    </row>
    <row r="20" spans="1:27">
      <c r="A20" s="552"/>
      <c r="B20" s="248" t="s">
        <v>510</v>
      </c>
      <c r="C20" s="227">
        <v>3</v>
      </c>
      <c r="D20" s="228">
        <f>30000/59.17</f>
        <v>507.01368936961296</v>
      </c>
      <c r="E20" s="229">
        <f>$C$20*$D$20</f>
        <v>1521.0410681088388</v>
      </c>
      <c r="F20" s="229">
        <v>0</v>
      </c>
      <c r="G20" s="229">
        <v>0</v>
      </c>
      <c r="H20" s="229">
        <v>0</v>
      </c>
      <c r="I20" s="229">
        <v>0</v>
      </c>
      <c r="J20" s="230">
        <v>0</v>
      </c>
      <c r="K20" s="230">
        <v>0</v>
      </c>
      <c r="L20" s="229">
        <v>0</v>
      </c>
      <c r="M20" s="229">
        <v>0</v>
      </c>
      <c r="N20" s="229">
        <v>0</v>
      </c>
      <c r="O20" s="229">
        <v>0</v>
      </c>
      <c r="P20" s="229">
        <v>0</v>
      </c>
      <c r="Q20" s="229">
        <v>0</v>
      </c>
      <c r="R20" s="229">
        <v>0</v>
      </c>
      <c r="S20" s="229">
        <v>0</v>
      </c>
      <c r="T20" s="229">
        <v>0</v>
      </c>
      <c r="U20" s="229">
        <v>0</v>
      </c>
      <c r="V20" s="229">
        <v>0</v>
      </c>
      <c r="W20" s="229">
        <v>0</v>
      </c>
      <c r="X20" s="229">
        <v>0</v>
      </c>
      <c r="Y20" s="233">
        <v>0</v>
      </c>
      <c r="Z20" s="231">
        <f t="shared" si="9"/>
        <v>1521.0410681088388</v>
      </c>
      <c r="AA20" s="232" t="s">
        <v>500</v>
      </c>
    </row>
    <row r="21" spans="1:27" ht="24">
      <c r="A21" s="552"/>
      <c r="B21" s="248" t="s">
        <v>511</v>
      </c>
      <c r="C21" s="227">
        <v>3</v>
      </c>
      <c r="D21" s="228">
        <f>30000/59.17</f>
        <v>507.01368936961296</v>
      </c>
      <c r="E21" s="229">
        <f>$C$21*$D$21</f>
        <v>1521.0410681088388</v>
      </c>
      <c r="F21" s="229">
        <v>0</v>
      </c>
      <c r="G21" s="229">
        <v>0</v>
      </c>
      <c r="H21" s="229">
        <v>0</v>
      </c>
      <c r="I21" s="229">
        <v>0</v>
      </c>
      <c r="J21" s="230">
        <v>0</v>
      </c>
      <c r="K21" s="230">
        <v>0</v>
      </c>
      <c r="L21" s="229">
        <v>0</v>
      </c>
      <c r="M21" s="229">
        <v>0</v>
      </c>
      <c r="N21" s="229">
        <v>0</v>
      </c>
      <c r="O21" s="229">
        <v>0</v>
      </c>
      <c r="P21" s="229">
        <v>0</v>
      </c>
      <c r="Q21" s="229">
        <v>0</v>
      </c>
      <c r="R21" s="229">
        <v>0</v>
      </c>
      <c r="S21" s="229">
        <v>0</v>
      </c>
      <c r="T21" s="229">
        <v>0</v>
      </c>
      <c r="U21" s="229">
        <v>0</v>
      </c>
      <c r="V21" s="229">
        <v>0</v>
      </c>
      <c r="W21" s="229">
        <v>0</v>
      </c>
      <c r="X21" s="229">
        <v>0</v>
      </c>
      <c r="Y21" s="233">
        <v>0</v>
      </c>
      <c r="Z21" s="231">
        <f t="shared" si="9"/>
        <v>1521.0410681088388</v>
      </c>
      <c r="AA21" s="232" t="s">
        <v>500</v>
      </c>
    </row>
    <row r="22" spans="1:27">
      <c r="A22" s="552"/>
      <c r="B22" s="248" t="s">
        <v>512</v>
      </c>
      <c r="C22" s="227">
        <v>0</v>
      </c>
      <c r="D22" s="228">
        <f>30000/59.17</f>
        <v>507.01368936961296</v>
      </c>
      <c r="E22" s="229">
        <v>0</v>
      </c>
      <c r="F22" s="229">
        <v>0</v>
      </c>
      <c r="G22" s="229">
        <f>$C$22*$D$22</f>
        <v>0</v>
      </c>
      <c r="H22" s="229">
        <v>0</v>
      </c>
      <c r="I22" s="229">
        <v>0</v>
      </c>
      <c r="J22" s="230">
        <v>0</v>
      </c>
      <c r="K22" s="230">
        <v>0</v>
      </c>
      <c r="L22" s="229">
        <v>0</v>
      </c>
      <c r="M22" s="229">
        <v>0</v>
      </c>
      <c r="N22" s="229">
        <v>0</v>
      </c>
      <c r="O22" s="229">
        <v>0</v>
      </c>
      <c r="P22" s="229">
        <v>0</v>
      </c>
      <c r="Q22" s="229">
        <v>0</v>
      </c>
      <c r="R22" s="229">
        <v>0</v>
      </c>
      <c r="S22" s="229">
        <v>0</v>
      </c>
      <c r="T22" s="229">
        <v>0</v>
      </c>
      <c r="U22" s="229">
        <v>0</v>
      </c>
      <c r="V22" s="229">
        <v>0</v>
      </c>
      <c r="W22" s="229">
        <v>0</v>
      </c>
      <c r="X22" s="229">
        <v>0</v>
      </c>
      <c r="Y22" s="230">
        <v>0</v>
      </c>
      <c r="Z22" s="231">
        <f t="shared" si="9"/>
        <v>0</v>
      </c>
      <c r="AA22" s="232" t="s">
        <v>500</v>
      </c>
    </row>
    <row r="23" spans="1:27">
      <c r="A23" s="552"/>
      <c r="B23" s="248" t="s">
        <v>513</v>
      </c>
      <c r="C23" s="227">
        <v>6</v>
      </c>
      <c r="D23" s="228">
        <f>(800*2)/59.17</f>
        <v>27.040730099712693</v>
      </c>
      <c r="E23" s="229">
        <f>$C$23*$D$23</f>
        <v>162.24438059827617</v>
      </c>
      <c r="F23" s="229">
        <v>0</v>
      </c>
      <c r="G23" s="229">
        <v>0</v>
      </c>
      <c r="H23" s="229">
        <v>0</v>
      </c>
      <c r="I23" s="229">
        <v>0</v>
      </c>
      <c r="J23" s="230">
        <v>0</v>
      </c>
      <c r="K23" s="230">
        <v>0</v>
      </c>
      <c r="L23" s="229">
        <v>0</v>
      </c>
      <c r="M23" s="229"/>
      <c r="N23" s="229">
        <v>0</v>
      </c>
      <c r="O23" s="229">
        <v>0</v>
      </c>
      <c r="P23" s="229">
        <v>0</v>
      </c>
      <c r="Q23" s="229">
        <v>0</v>
      </c>
      <c r="R23" s="229">
        <v>0</v>
      </c>
      <c r="S23" s="229">
        <v>0</v>
      </c>
      <c r="T23" s="229">
        <v>0</v>
      </c>
      <c r="U23" s="229">
        <v>0</v>
      </c>
      <c r="V23" s="229">
        <v>0</v>
      </c>
      <c r="W23" s="229">
        <v>0</v>
      </c>
      <c r="X23" s="229">
        <v>0</v>
      </c>
      <c r="Y23" s="230">
        <v>0</v>
      </c>
      <c r="Z23" s="231">
        <f t="shared" si="9"/>
        <v>162.24438059827617</v>
      </c>
      <c r="AA23" s="232" t="s">
        <v>500</v>
      </c>
    </row>
    <row r="24" spans="1:27">
      <c r="A24" s="552"/>
      <c r="B24" s="248" t="s">
        <v>514</v>
      </c>
      <c r="C24" s="227">
        <v>5</v>
      </c>
      <c r="D24" s="228">
        <v>200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800</v>
      </c>
      <c r="U24" s="235">
        <v>800</v>
      </c>
      <c r="V24" s="235">
        <v>800</v>
      </c>
      <c r="W24" s="235">
        <v>800</v>
      </c>
      <c r="X24" s="235">
        <v>800</v>
      </c>
      <c r="Y24" s="249">
        <v>0</v>
      </c>
      <c r="Z24" s="231">
        <f t="shared" si="9"/>
        <v>4000</v>
      </c>
      <c r="AA24" s="232" t="s">
        <v>500</v>
      </c>
    </row>
    <row r="25" spans="1:27" ht="15" thickBot="1">
      <c r="A25" s="552"/>
      <c r="B25" s="250" t="s">
        <v>515</v>
      </c>
      <c r="C25" s="237">
        <v>4</v>
      </c>
      <c r="D25" s="238">
        <v>21.82</v>
      </c>
      <c r="E25" s="251">
        <v>0</v>
      </c>
      <c r="F25" s="239">
        <v>0</v>
      </c>
      <c r="G25" s="239">
        <v>0</v>
      </c>
      <c r="H25" s="239">
        <v>0</v>
      </c>
      <c r="I25" s="239">
        <v>0</v>
      </c>
      <c r="J25" s="239">
        <v>0</v>
      </c>
      <c r="K25" s="239">
        <v>0</v>
      </c>
      <c r="L25" s="239">
        <v>0</v>
      </c>
      <c r="M25" s="239">
        <v>0</v>
      </c>
      <c r="N25" s="239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9">
        <f>$C$25*$D$25</f>
        <v>87.28</v>
      </c>
      <c r="U25" s="239">
        <f>$C$25*$D$25</f>
        <v>87.28</v>
      </c>
      <c r="V25" s="239">
        <f>$C$25*$D$25</f>
        <v>87.28</v>
      </c>
      <c r="W25" s="239">
        <f>$C$25*$D$25</f>
        <v>87.28</v>
      </c>
      <c r="X25" s="239">
        <f>$C$25*$D$25</f>
        <v>87.28</v>
      </c>
      <c r="Y25" s="252">
        <v>0</v>
      </c>
      <c r="Z25" s="241">
        <f t="shared" si="9"/>
        <v>436.4</v>
      </c>
      <c r="AA25" s="242" t="s">
        <v>500</v>
      </c>
    </row>
    <row r="26" spans="1:27" ht="15" thickBot="1">
      <c r="A26" s="551" t="s">
        <v>516</v>
      </c>
      <c r="B26" s="211" t="s">
        <v>517</v>
      </c>
      <c r="C26" s="213"/>
      <c r="D26" s="215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14"/>
      <c r="Z26" s="215">
        <f>SUM(Z27:Z28)</f>
        <v>9207.3685989521728</v>
      </c>
      <c r="AA26" s="216">
        <f>Z26/Z36</f>
        <v>0.20155478790691669</v>
      </c>
    </row>
    <row r="27" spans="1:27">
      <c r="A27" s="552"/>
      <c r="B27" s="247" t="s">
        <v>518</v>
      </c>
      <c r="C27" s="254">
        <v>6</v>
      </c>
      <c r="D27" s="255">
        <f>4800/59.17</f>
        <v>81.122190299138069</v>
      </c>
      <c r="E27" s="256">
        <f t="shared" ref="E27:K27" si="10">$C$27*$D$27</f>
        <v>486.73314179482838</v>
      </c>
      <c r="F27" s="256">
        <f t="shared" si="10"/>
        <v>486.73314179482838</v>
      </c>
      <c r="G27" s="256">
        <f t="shared" si="10"/>
        <v>486.73314179482838</v>
      </c>
      <c r="H27" s="256">
        <f t="shared" si="10"/>
        <v>486.73314179482838</v>
      </c>
      <c r="I27" s="256">
        <f t="shared" si="10"/>
        <v>486.73314179482838</v>
      </c>
      <c r="J27" s="256">
        <f t="shared" si="10"/>
        <v>486.73314179482838</v>
      </c>
      <c r="K27" s="256">
        <f t="shared" si="10"/>
        <v>486.73314179482838</v>
      </c>
      <c r="L27" s="256"/>
      <c r="M27" s="256">
        <v>0</v>
      </c>
      <c r="N27" s="256">
        <v>0</v>
      </c>
      <c r="O27" s="256">
        <v>0</v>
      </c>
      <c r="P27" s="256">
        <v>0</v>
      </c>
      <c r="Q27" s="256">
        <v>0</v>
      </c>
      <c r="R27" s="256">
        <v>0</v>
      </c>
      <c r="S27" s="256">
        <v>0</v>
      </c>
      <c r="T27" s="256">
        <v>0</v>
      </c>
      <c r="U27" s="256">
        <v>0</v>
      </c>
      <c r="V27" s="256">
        <v>0</v>
      </c>
      <c r="W27" s="256">
        <v>0</v>
      </c>
      <c r="X27" s="256">
        <v>0</v>
      </c>
      <c r="Y27" s="257">
        <v>0</v>
      </c>
      <c r="Z27" s="258">
        <f>SUM(E27:Y27)</f>
        <v>3407.131992563799</v>
      </c>
      <c r="AA27" s="225" t="s">
        <v>500</v>
      </c>
    </row>
    <row r="28" spans="1:27" ht="15" thickBot="1">
      <c r="A28" s="552"/>
      <c r="B28" s="248" t="s">
        <v>519</v>
      </c>
      <c r="C28" s="227">
        <v>11</v>
      </c>
      <c r="D28" s="228">
        <f>2400/59.17</f>
        <v>40.561095149569034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49">
        <f t="shared" ref="L28:X28" si="11">$C$28*$D$28</f>
        <v>446.1720466452594</v>
      </c>
      <c r="M28" s="249">
        <f t="shared" si="11"/>
        <v>446.1720466452594</v>
      </c>
      <c r="N28" s="249">
        <f t="shared" si="11"/>
        <v>446.1720466452594</v>
      </c>
      <c r="O28" s="249">
        <f t="shared" si="11"/>
        <v>446.1720466452594</v>
      </c>
      <c r="P28" s="249">
        <f t="shared" si="11"/>
        <v>446.1720466452594</v>
      </c>
      <c r="Q28" s="249">
        <f t="shared" si="11"/>
        <v>446.1720466452594</v>
      </c>
      <c r="R28" s="249">
        <f t="shared" si="11"/>
        <v>446.1720466452594</v>
      </c>
      <c r="S28" s="249">
        <f t="shared" si="11"/>
        <v>446.1720466452594</v>
      </c>
      <c r="T28" s="249">
        <f t="shared" si="11"/>
        <v>446.1720466452594</v>
      </c>
      <c r="U28" s="249">
        <f t="shared" si="11"/>
        <v>446.1720466452594</v>
      </c>
      <c r="V28" s="249">
        <f t="shared" si="11"/>
        <v>446.1720466452594</v>
      </c>
      <c r="W28" s="249">
        <f t="shared" si="11"/>
        <v>446.1720466452594</v>
      </c>
      <c r="X28" s="249">
        <f t="shared" si="11"/>
        <v>446.1720466452594</v>
      </c>
      <c r="Y28" s="249">
        <v>0</v>
      </c>
      <c r="Z28" s="259">
        <f>SUM(E28:Y28)</f>
        <v>5800.2366063883737</v>
      </c>
      <c r="AA28" s="232" t="s">
        <v>500</v>
      </c>
    </row>
    <row r="29" spans="1:27" ht="15" thickBot="1">
      <c r="A29" s="551" t="s">
        <v>520</v>
      </c>
      <c r="B29" s="211" t="s">
        <v>521</v>
      </c>
      <c r="C29" s="213"/>
      <c r="D29" s="215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14"/>
      <c r="Z29" s="215">
        <f>SUM(Z30:Z33)</f>
        <v>1960.4529322291701</v>
      </c>
      <c r="AA29" s="216">
        <f>Z29/Z36</f>
        <v>4.2915483475040997E-2</v>
      </c>
    </row>
    <row r="30" spans="1:27">
      <c r="A30" s="552"/>
      <c r="B30" s="247" t="s">
        <v>522</v>
      </c>
      <c r="C30" s="254">
        <v>1</v>
      </c>
      <c r="D30" s="228">
        <f>15000/59.17</f>
        <v>253.50684468480648</v>
      </c>
      <c r="E30" s="251">
        <v>0</v>
      </c>
      <c r="F30" s="260">
        <f>$C$30*$D$30</f>
        <v>253.50684468480648</v>
      </c>
      <c r="G30" s="260">
        <f>$C$30*$D$30</f>
        <v>253.50684468480648</v>
      </c>
      <c r="H30" s="260">
        <f>$C$30*$D$30</f>
        <v>253.50684468480648</v>
      </c>
      <c r="I30" s="260">
        <f>$C$30*$D$30</f>
        <v>253.50684468480648</v>
      </c>
      <c r="J30" s="260">
        <f>$C$30*$D$30</f>
        <v>253.50684468480648</v>
      </c>
      <c r="K30" s="251">
        <v>0</v>
      </c>
      <c r="L30" s="251">
        <v>0</v>
      </c>
      <c r="M30" s="251">
        <v>0</v>
      </c>
      <c r="N30" s="251">
        <v>0</v>
      </c>
      <c r="O30" s="251">
        <v>0</v>
      </c>
      <c r="P30" s="251">
        <v>0</v>
      </c>
      <c r="Q30" s="251">
        <v>0</v>
      </c>
      <c r="R30" s="251">
        <v>0</v>
      </c>
      <c r="S30" s="251">
        <v>0</v>
      </c>
      <c r="T30" s="251">
        <v>0</v>
      </c>
      <c r="U30" s="251">
        <v>0</v>
      </c>
      <c r="V30" s="251">
        <v>0</v>
      </c>
      <c r="W30" s="251">
        <v>0</v>
      </c>
      <c r="X30" s="251">
        <v>0</v>
      </c>
      <c r="Y30" s="251">
        <v>0</v>
      </c>
      <c r="Z30" s="258">
        <f>SUM(E30:I30)</f>
        <v>1014.0273787392259</v>
      </c>
      <c r="AA30" s="261"/>
    </row>
    <row r="31" spans="1:27">
      <c r="A31" s="552"/>
      <c r="B31" s="262" t="s">
        <v>523</v>
      </c>
      <c r="C31" s="254">
        <v>35</v>
      </c>
      <c r="D31" s="228">
        <f>1500/59.17</f>
        <v>25.350684468480647</v>
      </c>
      <c r="E31" s="251">
        <v>0</v>
      </c>
      <c r="F31" s="260">
        <f>$C$31*$D$31</f>
        <v>887.27395639682265</v>
      </c>
      <c r="G31" s="260">
        <f>$C$31*$D$31</f>
        <v>887.27395639682265</v>
      </c>
      <c r="H31" s="260">
        <f>$C$31*$D$31</f>
        <v>887.27395639682265</v>
      </c>
      <c r="I31" s="260">
        <f>$C$31*$D$31</f>
        <v>887.27395639682265</v>
      </c>
      <c r="J31" s="260">
        <f>$C$31*$D$31</f>
        <v>887.27395639682265</v>
      </c>
      <c r="K31" s="251">
        <v>0</v>
      </c>
      <c r="L31" s="251">
        <v>0</v>
      </c>
      <c r="M31" s="251">
        <v>0</v>
      </c>
      <c r="N31" s="251">
        <v>0</v>
      </c>
      <c r="O31" s="251">
        <v>0</v>
      </c>
      <c r="P31" s="251">
        <v>0</v>
      </c>
      <c r="Q31" s="251">
        <v>0</v>
      </c>
      <c r="R31" s="251">
        <v>0</v>
      </c>
      <c r="S31" s="251">
        <v>0</v>
      </c>
      <c r="T31" s="251">
        <v>0</v>
      </c>
      <c r="U31" s="251">
        <v>0</v>
      </c>
      <c r="V31" s="251">
        <v>0</v>
      </c>
      <c r="W31" s="251">
        <v>0</v>
      </c>
      <c r="X31" s="251">
        <v>0</v>
      </c>
      <c r="Y31" s="251">
        <v>0</v>
      </c>
      <c r="Z31" s="263"/>
      <c r="AA31" s="264"/>
    </row>
    <row r="32" spans="1:27">
      <c r="A32" s="552"/>
      <c r="B32" s="265" t="s">
        <v>554</v>
      </c>
      <c r="C32" s="254">
        <v>2000</v>
      </c>
      <c r="D32" s="228">
        <f>4/59.17</f>
        <v>6.7601825249281725E-2</v>
      </c>
      <c r="E32" s="256">
        <f>$C$32*$D$32</f>
        <v>135.20365049856346</v>
      </c>
      <c r="F32" s="251">
        <v>0</v>
      </c>
      <c r="G32" s="251">
        <v>0</v>
      </c>
      <c r="H32" s="251">
        <v>0</v>
      </c>
      <c r="I32" s="251">
        <v>0</v>
      </c>
      <c r="J32" s="251">
        <v>0</v>
      </c>
      <c r="K32" s="251">
        <v>0</v>
      </c>
      <c r="L32" s="251">
        <v>0</v>
      </c>
      <c r="M32" s="251">
        <v>0</v>
      </c>
      <c r="N32" s="251">
        <v>0</v>
      </c>
      <c r="O32" s="251">
        <v>0</v>
      </c>
      <c r="P32" s="251">
        <v>0</v>
      </c>
      <c r="Q32" s="251">
        <v>0</v>
      </c>
      <c r="R32" s="251">
        <v>0</v>
      </c>
      <c r="S32" s="251">
        <v>0</v>
      </c>
      <c r="T32" s="251">
        <v>0</v>
      </c>
      <c r="U32" s="251">
        <v>0</v>
      </c>
      <c r="V32" s="251">
        <v>0</v>
      </c>
      <c r="W32" s="251">
        <v>0</v>
      </c>
      <c r="X32" s="251">
        <v>0</v>
      </c>
      <c r="Y32" s="251">
        <v>0</v>
      </c>
      <c r="Z32" s="263"/>
      <c r="AA32" s="264"/>
    </row>
    <row r="33" spans="1:27" ht="15" thickBot="1">
      <c r="A33" s="552"/>
      <c r="B33" s="265" t="s">
        <v>524</v>
      </c>
      <c r="C33" s="254">
        <v>1</v>
      </c>
      <c r="D33" s="228">
        <f>56000/59.17</f>
        <v>946.42555348994415</v>
      </c>
      <c r="E33" s="260">
        <f>$C$33*$D$33</f>
        <v>946.42555348994415</v>
      </c>
      <c r="F33" s="251">
        <v>0</v>
      </c>
      <c r="G33" s="251">
        <v>0</v>
      </c>
      <c r="H33" s="251">
        <v>0</v>
      </c>
      <c r="I33" s="251">
        <v>0</v>
      </c>
      <c r="J33" s="251">
        <v>0</v>
      </c>
      <c r="K33" s="251">
        <v>0</v>
      </c>
      <c r="L33" s="251">
        <v>0</v>
      </c>
      <c r="M33" s="251">
        <v>0</v>
      </c>
      <c r="N33" s="251">
        <v>0</v>
      </c>
      <c r="O33" s="251">
        <v>0</v>
      </c>
      <c r="P33" s="251">
        <v>0</v>
      </c>
      <c r="Q33" s="251">
        <v>0</v>
      </c>
      <c r="R33" s="251">
        <v>0</v>
      </c>
      <c r="S33" s="251">
        <v>0</v>
      </c>
      <c r="T33" s="251">
        <v>0</v>
      </c>
      <c r="U33" s="251">
        <v>0</v>
      </c>
      <c r="V33" s="251">
        <v>0</v>
      </c>
      <c r="W33" s="251">
        <v>0</v>
      </c>
      <c r="X33" s="251">
        <v>0</v>
      </c>
      <c r="Y33" s="251">
        <v>0</v>
      </c>
      <c r="Z33" s="266">
        <f>SUM(E33:I33)</f>
        <v>946.42555348994415</v>
      </c>
      <c r="AA33" s="267"/>
    </row>
    <row r="34" spans="1:27" ht="15" thickBot="1">
      <c r="A34" s="268" t="s">
        <v>525</v>
      </c>
      <c r="B34" s="211" t="s">
        <v>526</v>
      </c>
      <c r="C34" s="214"/>
      <c r="D34" s="253"/>
      <c r="E34" s="253"/>
      <c r="F34" s="253"/>
      <c r="G34" s="253"/>
      <c r="H34" s="253"/>
      <c r="I34" s="253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70">
        <f>SUM(Z29+Z26+Z18+Z6)*5%</f>
        <v>2175.3198140949808</v>
      </c>
      <c r="AA34" s="216">
        <f>Z34/Z36</f>
        <v>4.7619047619047623E-2</v>
      </c>
    </row>
    <row r="35" spans="1:27" ht="15" thickBot="1">
      <c r="A35" s="271"/>
      <c r="B35" s="272"/>
      <c r="C35" s="272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4"/>
    </row>
    <row r="36" spans="1:27" ht="16" thickBot="1">
      <c r="A36" s="275" t="s">
        <v>527</v>
      </c>
      <c r="B36" s="276"/>
      <c r="C36" s="276"/>
      <c r="D36" s="277"/>
      <c r="E36" s="277"/>
      <c r="F36" s="277"/>
      <c r="G36" s="277"/>
      <c r="H36" s="277"/>
      <c r="I36" s="277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583">
        <f>Z34+Z29+Z26+Z18+Z6</f>
        <v>45681.71609599459</v>
      </c>
      <c r="AA36" s="584"/>
    </row>
    <row r="37" spans="1:27">
      <c r="A37" s="279"/>
      <c r="B37" s="279"/>
      <c r="C37" s="280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</row>
    <row r="38" spans="1:27">
      <c r="A38" s="279"/>
      <c r="B38" s="279"/>
      <c r="C38" s="280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</row>
    <row r="39" spans="1:27">
      <c r="A39" s="279"/>
      <c r="B39" s="279"/>
      <c r="C39" s="585" t="s">
        <v>528</v>
      </c>
      <c r="D39" s="585"/>
      <c r="E39" s="585"/>
      <c r="F39" s="585"/>
      <c r="G39" s="585"/>
      <c r="H39" s="279"/>
      <c r="I39" s="279" t="s">
        <v>529</v>
      </c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</row>
    <row r="40" spans="1:27">
      <c r="A40" s="279"/>
      <c r="B40" s="279"/>
      <c r="C40" s="281" t="s">
        <v>530</v>
      </c>
      <c r="D40" s="281" t="s">
        <v>531</v>
      </c>
      <c r="E40" s="281" t="s">
        <v>532</v>
      </c>
      <c r="F40" s="281" t="s">
        <v>533</v>
      </c>
      <c r="G40" s="281" t="s">
        <v>534</v>
      </c>
      <c r="H40" s="279"/>
      <c r="I40" s="279"/>
      <c r="J40" s="582" t="s">
        <v>535</v>
      </c>
      <c r="K40" s="582"/>
      <c r="L40" s="582"/>
      <c r="M40" s="279"/>
      <c r="N40" s="279" t="s">
        <v>536</v>
      </c>
      <c r="O40" s="279" t="s">
        <v>537</v>
      </c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</row>
    <row r="41" spans="1:27">
      <c r="A41" s="279"/>
      <c r="B41" s="279"/>
      <c r="C41" s="282">
        <v>1</v>
      </c>
      <c r="D41" s="283" t="s">
        <v>538</v>
      </c>
      <c r="E41" s="282">
        <v>300</v>
      </c>
      <c r="F41" s="284">
        <v>75</v>
      </c>
      <c r="G41" s="284">
        <f>E41*F41</f>
        <v>22500</v>
      </c>
      <c r="H41" s="279"/>
      <c r="I41" s="279">
        <v>1</v>
      </c>
      <c r="J41" s="582" t="s">
        <v>539</v>
      </c>
      <c r="K41" s="582"/>
      <c r="L41" s="582"/>
      <c r="M41" s="582"/>
      <c r="N41" s="279" t="s">
        <v>540</v>
      </c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</row>
    <row r="42" spans="1:27">
      <c r="A42" s="279"/>
      <c r="B42" s="279"/>
      <c r="C42" s="282">
        <v>2</v>
      </c>
      <c r="D42" s="283" t="s">
        <v>541</v>
      </c>
      <c r="E42" s="282">
        <v>300</v>
      </c>
      <c r="F42" s="284">
        <v>75</v>
      </c>
      <c r="G42" s="284">
        <f t="shared" ref="G42:G47" si="12">E42*F42</f>
        <v>22500</v>
      </c>
      <c r="H42" s="279"/>
      <c r="I42" s="279">
        <v>2</v>
      </c>
      <c r="J42" s="279" t="s">
        <v>542</v>
      </c>
      <c r="K42" s="279"/>
      <c r="L42" s="279"/>
      <c r="M42" s="279"/>
      <c r="N42" s="279" t="s">
        <v>540</v>
      </c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</row>
    <row r="43" spans="1:27">
      <c r="A43" s="279"/>
      <c r="B43" s="279"/>
      <c r="C43" s="282">
        <v>3</v>
      </c>
      <c r="D43" s="285" t="s">
        <v>543</v>
      </c>
      <c r="E43" s="286">
        <v>5</v>
      </c>
      <c r="F43" s="284">
        <v>420</v>
      </c>
      <c r="G43" s="284">
        <f t="shared" si="12"/>
        <v>2100</v>
      </c>
      <c r="H43" s="279"/>
      <c r="I43" s="279">
        <v>3</v>
      </c>
      <c r="J43" s="279" t="s">
        <v>544</v>
      </c>
      <c r="K43" s="279"/>
      <c r="L43" s="279"/>
      <c r="M43" s="279"/>
      <c r="N43" s="279" t="s">
        <v>545</v>
      </c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</row>
    <row r="44" spans="1:27">
      <c r="A44" s="279"/>
      <c r="B44" s="279"/>
      <c r="C44" s="282">
        <v>4</v>
      </c>
      <c r="D44" s="285" t="s">
        <v>546</v>
      </c>
      <c r="E44" s="282">
        <v>300</v>
      </c>
      <c r="F44" s="284">
        <v>10</v>
      </c>
      <c r="G44" s="284">
        <f t="shared" si="12"/>
        <v>3000</v>
      </c>
      <c r="H44" s="279"/>
      <c r="I44" s="279">
        <v>4</v>
      </c>
      <c r="J44" s="279" t="s">
        <v>547</v>
      </c>
      <c r="K44" s="279"/>
      <c r="L44" s="279"/>
      <c r="M44" s="279"/>
      <c r="N44" s="279" t="s">
        <v>545</v>
      </c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</row>
    <row r="45" spans="1:27">
      <c r="A45" s="279"/>
      <c r="B45" s="279"/>
      <c r="C45" s="282">
        <v>5</v>
      </c>
      <c r="D45" s="282" t="s">
        <v>548</v>
      </c>
      <c r="E45" s="282">
        <v>1</v>
      </c>
      <c r="F45" s="284">
        <v>400</v>
      </c>
      <c r="G45" s="284">
        <f t="shared" si="12"/>
        <v>400</v>
      </c>
      <c r="H45" s="279"/>
      <c r="I45" s="279">
        <v>5</v>
      </c>
      <c r="J45" s="279" t="s">
        <v>549</v>
      </c>
      <c r="K45" s="279"/>
      <c r="L45" s="279"/>
      <c r="M45" s="279"/>
      <c r="N45" s="279" t="s">
        <v>540</v>
      </c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</row>
    <row r="46" spans="1:27">
      <c r="A46" s="279"/>
      <c r="B46" s="279"/>
      <c r="C46" s="282">
        <v>6</v>
      </c>
      <c r="D46" s="282" t="s">
        <v>550</v>
      </c>
      <c r="E46" s="282">
        <v>10</v>
      </c>
      <c r="F46" s="284">
        <v>150</v>
      </c>
      <c r="G46" s="284">
        <f t="shared" si="12"/>
        <v>1500</v>
      </c>
      <c r="H46" s="279"/>
      <c r="I46" s="279">
        <v>6</v>
      </c>
      <c r="J46" s="279" t="s">
        <v>551</v>
      </c>
      <c r="K46" s="279"/>
      <c r="L46" s="279"/>
      <c r="M46" s="279"/>
      <c r="N46" s="279" t="s">
        <v>540</v>
      </c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</row>
    <row r="47" spans="1:27">
      <c r="A47" s="279"/>
      <c r="B47" s="279"/>
      <c r="C47" s="282">
        <v>7</v>
      </c>
      <c r="D47" s="285" t="s">
        <v>552</v>
      </c>
      <c r="E47" s="282">
        <v>10</v>
      </c>
      <c r="F47" s="284">
        <v>400</v>
      </c>
      <c r="G47" s="284">
        <f t="shared" si="12"/>
        <v>4000</v>
      </c>
      <c r="H47" s="279"/>
      <c r="I47" s="279">
        <v>7</v>
      </c>
      <c r="J47" s="279" t="s">
        <v>553</v>
      </c>
      <c r="K47" s="279"/>
      <c r="L47" s="279"/>
      <c r="M47" s="279"/>
      <c r="N47" s="279" t="s">
        <v>540</v>
      </c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</row>
    <row r="48" spans="1:27">
      <c r="A48" s="279"/>
      <c r="B48" s="279"/>
      <c r="C48" s="280"/>
      <c r="D48" s="279"/>
      <c r="E48" s="279"/>
      <c r="F48" s="279"/>
      <c r="G48" s="287">
        <f>SUM(G41:G47)</f>
        <v>56000</v>
      </c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</row>
  </sheetData>
  <mergeCells count="21">
    <mergeCell ref="J41:M41"/>
    <mergeCell ref="A29:A33"/>
    <mergeCell ref="Z36:AA36"/>
    <mergeCell ref="C39:G39"/>
    <mergeCell ref="J40:L40"/>
    <mergeCell ref="A26:A28"/>
    <mergeCell ref="A1:D1"/>
    <mergeCell ref="A2:D2"/>
    <mergeCell ref="E2:F2"/>
    <mergeCell ref="G2:AA2"/>
    <mergeCell ref="A3:A5"/>
    <mergeCell ref="B3:B5"/>
    <mergeCell ref="C3:D3"/>
    <mergeCell ref="E3:Y3"/>
    <mergeCell ref="Z3:AA3"/>
    <mergeCell ref="C4:C5"/>
    <mergeCell ref="D4:D5"/>
    <mergeCell ref="Z4:Z5"/>
    <mergeCell ref="AA4:AA5"/>
    <mergeCell ref="A6:A17"/>
    <mergeCell ref="A18:A25"/>
  </mergeCells>
  <conditionalFormatting sqref="Z30:Z33 Z20:Z25 Z27:Z28 Z11:Z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{B7B90DAA-2454-5D46-A62A-5408B4C327FA}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90DAA-2454-5D46-A62A-5408B4C327FA}">
            <x14:dataBar minLength="0" maxLength="100" negativeBarColorSameAsPositive="1" axisPosition="none">
              <x14:cfvo type="min"/>
              <x14:cfvo type="max"/>
            </x14:dataBar>
          </x14:cfRule>
          <xm:sqref>Z30:Z33 Z20:Z25 Z27:Z28 Z11:Z17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4" workbookViewId="0">
      <selection activeCell="D19" sqref="D19"/>
    </sheetView>
  </sheetViews>
  <sheetFormatPr baseColWidth="10" defaultColWidth="11.5" defaultRowHeight="14" x14ac:dyDescent="0"/>
  <cols>
    <col min="1" max="1" width="3.33203125" bestFit="1" customWidth="1"/>
    <col min="2" max="2" width="29.6640625" bestFit="1" customWidth="1"/>
    <col min="3" max="3" width="8.5" customWidth="1"/>
    <col min="4" max="4" width="9.5" customWidth="1"/>
  </cols>
  <sheetData>
    <row r="1" spans="1:12" ht="16" thickBot="1">
      <c r="A1" s="586" t="s">
        <v>581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8"/>
    </row>
    <row r="2" spans="1:12" ht="15" thickBot="1">
      <c r="A2" s="613" t="s">
        <v>582</v>
      </c>
      <c r="B2" s="614"/>
      <c r="C2" s="614"/>
      <c r="D2" s="612"/>
      <c r="E2" s="611" t="s">
        <v>583</v>
      </c>
      <c r="F2" s="612"/>
      <c r="G2" s="608" t="s">
        <v>584</v>
      </c>
      <c r="H2" s="609"/>
      <c r="I2" s="609"/>
      <c r="J2" s="609"/>
      <c r="K2" s="609"/>
      <c r="L2" s="610"/>
    </row>
    <row r="3" spans="1:12">
      <c r="A3" s="615" t="s">
        <v>438</v>
      </c>
      <c r="B3" s="618" t="s">
        <v>439</v>
      </c>
      <c r="C3" s="631" t="s">
        <v>440</v>
      </c>
      <c r="D3" s="632"/>
      <c r="E3" s="628" t="s">
        <v>585</v>
      </c>
      <c r="F3" s="629"/>
      <c r="G3" s="629"/>
      <c r="H3" s="629"/>
      <c r="I3" s="629"/>
      <c r="J3" s="629"/>
      <c r="K3" s="630"/>
      <c r="L3" s="308"/>
    </row>
    <row r="4" spans="1:12" ht="15" customHeight="1">
      <c r="A4" s="616"/>
      <c r="B4" s="619"/>
      <c r="C4" s="621" t="s">
        <v>604</v>
      </c>
      <c r="D4" s="623" t="s">
        <v>605</v>
      </c>
      <c r="E4" s="605"/>
      <c r="F4" s="606"/>
      <c r="G4" s="606"/>
      <c r="H4" s="606"/>
      <c r="I4" s="606"/>
      <c r="J4" s="606"/>
      <c r="K4" s="607"/>
      <c r="L4" s="625" t="s">
        <v>466</v>
      </c>
    </row>
    <row r="5" spans="1:12" ht="26" customHeight="1">
      <c r="A5" s="617"/>
      <c r="B5" s="620"/>
      <c r="C5" s="622"/>
      <c r="D5" s="624"/>
      <c r="E5" s="296" t="s">
        <v>468</v>
      </c>
      <c r="F5" s="296" t="s">
        <v>469</v>
      </c>
      <c r="G5" s="296" t="s">
        <v>470</v>
      </c>
      <c r="H5" s="296" t="s">
        <v>471</v>
      </c>
      <c r="I5" s="296" t="s">
        <v>472</v>
      </c>
      <c r="J5" s="296" t="s">
        <v>473</v>
      </c>
      <c r="K5" s="296" t="s">
        <v>474</v>
      </c>
      <c r="L5" s="626"/>
    </row>
    <row r="6" spans="1:12">
      <c r="A6" s="627" t="s">
        <v>489</v>
      </c>
      <c r="B6" s="602" t="s">
        <v>490</v>
      </c>
      <c r="C6" s="603"/>
      <c r="D6" s="603"/>
      <c r="E6" s="603"/>
      <c r="F6" s="603"/>
      <c r="G6" s="603"/>
      <c r="H6" s="603"/>
      <c r="I6" s="603"/>
      <c r="J6" s="603"/>
      <c r="K6" s="603"/>
      <c r="L6" s="604"/>
    </row>
    <row r="7" spans="1:12">
      <c r="A7" s="616"/>
      <c r="B7" s="297" t="s">
        <v>586</v>
      </c>
      <c r="C7" s="298" t="s">
        <v>602</v>
      </c>
      <c r="D7" s="298" t="s">
        <v>602</v>
      </c>
      <c r="E7" s="298" t="s">
        <v>602</v>
      </c>
      <c r="F7" s="298" t="s">
        <v>602</v>
      </c>
      <c r="G7" s="298" t="s">
        <v>602</v>
      </c>
      <c r="H7" s="298" t="s">
        <v>602</v>
      </c>
      <c r="I7" s="298"/>
      <c r="J7" s="298"/>
      <c r="K7" s="298" t="s">
        <v>602</v>
      </c>
      <c r="L7" s="309">
        <f>SUM(E7:K7)</f>
        <v>0</v>
      </c>
    </row>
    <row r="8" spans="1:12">
      <c r="A8" s="616"/>
      <c r="B8" s="297" t="s">
        <v>587</v>
      </c>
      <c r="C8" s="298" t="s">
        <v>602</v>
      </c>
      <c r="D8" s="298">
        <v>34</v>
      </c>
      <c r="E8" s="298" t="s">
        <v>602</v>
      </c>
      <c r="F8" s="298" t="s">
        <v>602</v>
      </c>
      <c r="G8" s="298" t="s">
        <v>602</v>
      </c>
      <c r="H8" s="298" t="s">
        <v>602</v>
      </c>
      <c r="I8" s="298"/>
      <c r="J8" s="298"/>
      <c r="K8" s="298" t="s">
        <v>602</v>
      </c>
      <c r="L8" s="309">
        <f t="shared" ref="L8:L29" si="0">SUM(E8:K8)</f>
        <v>0</v>
      </c>
    </row>
    <row r="9" spans="1:12">
      <c r="A9" s="616"/>
      <c r="B9" s="297" t="s">
        <v>588</v>
      </c>
      <c r="C9" s="298" t="s">
        <v>602</v>
      </c>
      <c r="D9" s="298">
        <v>34</v>
      </c>
      <c r="E9" s="298" t="s">
        <v>602</v>
      </c>
      <c r="F9" s="298" t="s">
        <v>602</v>
      </c>
      <c r="G9" s="298" t="s">
        <v>602</v>
      </c>
      <c r="H9" s="298" t="s">
        <v>602</v>
      </c>
      <c r="I9" s="298"/>
      <c r="J9" s="298"/>
      <c r="K9" s="298" t="s">
        <v>602</v>
      </c>
      <c r="L9" s="309">
        <f t="shared" si="0"/>
        <v>0</v>
      </c>
    </row>
    <row r="10" spans="1:12">
      <c r="A10" s="616"/>
      <c r="B10" s="297" t="s">
        <v>589</v>
      </c>
      <c r="C10" s="298" t="s">
        <v>602</v>
      </c>
      <c r="D10" s="298" t="s">
        <v>602</v>
      </c>
      <c r="E10" s="298" t="s">
        <v>602</v>
      </c>
      <c r="F10" s="298" t="s">
        <v>602</v>
      </c>
      <c r="G10" s="298" t="s">
        <v>602</v>
      </c>
      <c r="H10" s="298" t="s">
        <v>602</v>
      </c>
      <c r="I10" s="298"/>
      <c r="J10" s="298"/>
      <c r="K10" s="298" t="s">
        <v>602</v>
      </c>
      <c r="L10" s="309">
        <f t="shared" si="0"/>
        <v>0</v>
      </c>
    </row>
    <row r="11" spans="1:12">
      <c r="A11" s="617"/>
      <c r="B11" s="297" t="s">
        <v>603</v>
      </c>
      <c r="C11" s="298" t="s">
        <v>602</v>
      </c>
      <c r="D11" s="298">
        <v>34</v>
      </c>
      <c r="E11" s="298" t="s">
        <v>602</v>
      </c>
      <c r="F11" s="298" t="s">
        <v>602</v>
      </c>
      <c r="G11" s="298" t="s">
        <v>602</v>
      </c>
      <c r="H11" s="298" t="s">
        <v>602</v>
      </c>
      <c r="I11" s="298"/>
      <c r="J11" s="298"/>
      <c r="K11" s="298" t="s">
        <v>602</v>
      </c>
      <c r="L11" s="309">
        <f t="shared" si="0"/>
        <v>0</v>
      </c>
    </row>
    <row r="12" spans="1:12">
      <c r="A12" s="299" t="s">
        <v>507</v>
      </c>
      <c r="B12" s="599" t="s">
        <v>508</v>
      </c>
      <c r="C12" s="600"/>
      <c r="D12" s="600"/>
      <c r="E12" s="600"/>
      <c r="F12" s="600"/>
      <c r="G12" s="600"/>
      <c r="H12" s="600"/>
      <c r="I12" s="600"/>
      <c r="J12" s="600"/>
      <c r="K12" s="600"/>
      <c r="L12" s="601"/>
    </row>
    <row r="13" spans="1:12">
      <c r="A13" s="299"/>
      <c r="B13" s="300" t="s">
        <v>590</v>
      </c>
      <c r="C13" s="298" t="s">
        <v>602</v>
      </c>
      <c r="D13" s="298">
        <v>507</v>
      </c>
      <c r="E13" s="301" t="s">
        <v>602</v>
      </c>
      <c r="F13" s="301" t="s">
        <v>602</v>
      </c>
      <c r="G13" s="301" t="s">
        <v>602</v>
      </c>
      <c r="H13" s="301" t="s">
        <v>602</v>
      </c>
      <c r="I13" s="301"/>
      <c r="J13" s="301"/>
      <c r="K13" s="301" t="s">
        <v>602</v>
      </c>
      <c r="L13" s="309">
        <f t="shared" si="0"/>
        <v>0</v>
      </c>
    </row>
    <row r="14" spans="1:12">
      <c r="A14" s="299"/>
      <c r="B14" s="300" t="s">
        <v>591</v>
      </c>
      <c r="C14" s="298" t="s">
        <v>602</v>
      </c>
      <c r="D14" s="298">
        <v>27</v>
      </c>
      <c r="E14" s="301" t="s">
        <v>602</v>
      </c>
      <c r="F14" s="301" t="s">
        <v>602</v>
      </c>
      <c r="G14" s="301" t="s">
        <v>602</v>
      </c>
      <c r="H14" s="301" t="s">
        <v>602</v>
      </c>
      <c r="I14" s="301"/>
      <c r="J14" s="301"/>
      <c r="K14" s="301" t="s">
        <v>602</v>
      </c>
      <c r="L14" s="309">
        <f t="shared" si="0"/>
        <v>0</v>
      </c>
    </row>
    <row r="15" spans="1:12">
      <c r="A15" s="299"/>
      <c r="B15" s="300" t="s">
        <v>592</v>
      </c>
      <c r="C15" s="298" t="s">
        <v>602</v>
      </c>
      <c r="D15" s="298" t="s">
        <v>602</v>
      </c>
      <c r="E15" s="301" t="s">
        <v>602</v>
      </c>
      <c r="F15" s="301" t="s">
        <v>602</v>
      </c>
      <c r="G15" s="301" t="s">
        <v>602</v>
      </c>
      <c r="H15" s="301" t="s">
        <v>602</v>
      </c>
      <c r="I15" s="301"/>
      <c r="J15" s="301"/>
      <c r="K15" s="301" t="s">
        <v>602</v>
      </c>
      <c r="L15" s="309">
        <f t="shared" si="0"/>
        <v>0</v>
      </c>
    </row>
    <row r="16" spans="1:12">
      <c r="A16" s="299"/>
      <c r="B16" s="300" t="s">
        <v>593</v>
      </c>
      <c r="C16" s="298" t="s">
        <v>602</v>
      </c>
      <c r="D16" s="298">
        <v>200</v>
      </c>
      <c r="E16" s="301" t="s">
        <v>602</v>
      </c>
      <c r="F16" s="301" t="s">
        <v>602</v>
      </c>
      <c r="G16" s="301" t="s">
        <v>602</v>
      </c>
      <c r="H16" s="301" t="s">
        <v>602</v>
      </c>
      <c r="I16" s="301"/>
      <c r="J16" s="301"/>
      <c r="K16" s="301" t="s">
        <v>602</v>
      </c>
      <c r="L16" s="309">
        <f t="shared" si="0"/>
        <v>0</v>
      </c>
    </row>
    <row r="17" spans="1:12">
      <c r="A17" s="299"/>
      <c r="B17" s="302" t="s">
        <v>606</v>
      </c>
      <c r="C17" s="298" t="s">
        <v>602</v>
      </c>
      <c r="D17" s="298" t="s">
        <v>602</v>
      </c>
      <c r="E17" s="301" t="s">
        <v>602</v>
      </c>
      <c r="F17" s="301" t="s">
        <v>602</v>
      </c>
      <c r="G17" s="301" t="s">
        <v>602</v>
      </c>
      <c r="H17" s="301" t="s">
        <v>602</v>
      </c>
      <c r="I17" s="301"/>
      <c r="J17" s="301"/>
      <c r="K17" s="301" t="s">
        <v>602</v>
      </c>
      <c r="L17" s="309">
        <f t="shared" si="0"/>
        <v>0</v>
      </c>
    </row>
    <row r="18" spans="1:12">
      <c r="A18" s="299"/>
      <c r="B18" s="302" t="s">
        <v>594</v>
      </c>
      <c r="C18" s="298"/>
      <c r="D18" s="298"/>
      <c r="E18" s="301"/>
      <c r="F18" s="301"/>
      <c r="G18" s="301"/>
      <c r="H18" s="301"/>
      <c r="I18" s="301"/>
      <c r="J18" s="301"/>
      <c r="K18" s="301"/>
      <c r="L18" s="309"/>
    </row>
    <row r="19" spans="1:12">
      <c r="A19" s="299"/>
      <c r="B19" s="302" t="s">
        <v>607</v>
      </c>
      <c r="C19" s="298" t="s">
        <v>602</v>
      </c>
      <c r="D19" s="298" t="s">
        <v>602</v>
      </c>
      <c r="E19" s="301" t="s">
        <v>602</v>
      </c>
      <c r="F19" s="301" t="s">
        <v>602</v>
      </c>
      <c r="G19" s="301" t="s">
        <v>602</v>
      </c>
      <c r="H19" s="301" t="s">
        <v>602</v>
      </c>
      <c r="I19" s="301"/>
      <c r="J19" s="301"/>
      <c r="K19" s="301" t="s">
        <v>602</v>
      </c>
      <c r="L19" s="309">
        <f t="shared" si="0"/>
        <v>0</v>
      </c>
    </row>
    <row r="20" spans="1:12">
      <c r="A20" s="627" t="s">
        <v>516</v>
      </c>
      <c r="B20" s="595" t="s">
        <v>517</v>
      </c>
      <c r="C20" s="596"/>
      <c r="D20" s="596"/>
      <c r="E20" s="596"/>
      <c r="F20" s="596"/>
      <c r="G20" s="596"/>
      <c r="H20" s="596"/>
      <c r="I20" s="596"/>
      <c r="J20" s="596"/>
      <c r="K20" s="596"/>
      <c r="L20" s="598"/>
    </row>
    <row r="21" spans="1:12">
      <c r="A21" s="616"/>
      <c r="B21" s="300" t="s">
        <v>608</v>
      </c>
      <c r="C21" s="298" t="s">
        <v>602</v>
      </c>
      <c r="D21" s="298">
        <v>81</v>
      </c>
      <c r="E21" s="298" t="s">
        <v>602</v>
      </c>
      <c r="F21" s="298" t="s">
        <v>602</v>
      </c>
      <c r="G21" s="298" t="s">
        <v>602</v>
      </c>
      <c r="H21" s="298" t="s">
        <v>602</v>
      </c>
      <c r="I21" s="298"/>
      <c r="J21" s="298"/>
      <c r="K21" s="298" t="s">
        <v>602</v>
      </c>
      <c r="L21" s="309">
        <f t="shared" si="0"/>
        <v>0</v>
      </c>
    </row>
    <row r="22" spans="1:12">
      <c r="A22" s="616"/>
      <c r="B22" s="300" t="s">
        <v>609</v>
      </c>
      <c r="C22" s="298"/>
      <c r="D22" s="298">
        <v>41</v>
      </c>
      <c r="E22" s="298"/>
      <c r="F22" s="298"/>
      <c r="G22" s="298"/>
      <c r="H22" s="298"/>
      <c r="I22" s="298"/>
      <c r="J22" s="298"/>
      <c r="K22" s="298"/>
      <c r="L22" s="309"/>
    </row>
    <row r="23" spans="1:12">
      <c r="A23" s="616"/>
      <c r="B23" s="302" t="s">
        <v>595</v>
      </c>
      <c r="C23" s="298" t="s">
        <v>602</v>
      </c>
      <c r="D23" s="298" t="s">
        <v>602</v>
      </c>
      <c r="E23" s="298" t="s">
        <v>602</v>
      </c>
      <c r="F23" s="298" t="s">
        <v>602</v>
      </c>
      <c r="G23" s="298" t="s">
        <v>602</v>
      </c>
      <c r="H23" s="298" t="s">
        <v>602</v>
      </c>
      <c r="I23" s="298"/>
      <c r="J23" s="298"/>
      <c r="K23" s="298" t="s">
        <v>602</v>
      </c>
      <c r="L23" s="309">
        <f t="shared" si="0"/>
        <v>0</v>
      </c>
    </row>
    <row r="24" spans="1:12">
      <c r="A24" s="616"/>
      <c r="B24" s="302" t="s">
        <v>596</v>
      </c>
      <c r="C24" s="298" t="s">
        <v>602</v>
      </c>
      <c r="D24" s="298">
        <v>25</v>
      </c>
      <c r="E24" s="298" t="s">
        <v>602</v>
      </c>
      <c r="F24" s="298" t="s">
        <v>602</v>
      </c>
      <c r="G24" s="298" t="s">
        <v>602</v>
      </c>
      <c r="H24" s="298" t="s">
        <v>602</v>
      </c>
      <c r="I24" s="298"/>
      <c r="J24" s="298"/>
      <c r="K24" s="298" t="s">
        <v>602</v>
      </c>
      <c r="L24" s="309">
        <f t="shared" si="0"/>
        <v>0</v>
      </c>
    </row>
    <row r="25" spans="1:12">
      <c r="A25" s="617"/>
      <c r="B25" s="302" t="s">
        <v>597</v>
      </c>
      <c r="C25" s="303" t="s">
        <v>598</v>
      </c>
      <c r="D25" s="298"/>
      <c r="E25" s="298"/>
      <c r="F25" s="298"/>
      <c r="G25" s="298"/>
      <c r="H25" s="298"/>
      <c r="I25" s="298"/>
      <c r="J25" s="298"/>
      <c r="K25" s="298"/>
      <c r="L25" s="309">
        <f t="shared" si="0"/>
        <v>0</v>
      </c>
    </row>
    <row r="26" spans="1:12">
      <c r="A26" s="627" t="s">
        <v>520</v>
      </c>
      <c r="B26" s="595" t="s">
        <v>599</v>
      </c>
      <c r="C26" s="596"/>
      <c r="D26" s="596"/>
      <c r="E26" s="596"/>
      <c r="F26" s="596"/>
      <c r="G26" s="596"/>
      <c r="H26" s="596"/>
      <c r="I26" s="596"/>
      <c r="J26" s="596"/>
      <c r="K26" s="596"/>
      <c r="L26" s="598"/>
    </row>
    <row r="27" spans="1:12">
      <c r="A27" s="616"/>
      <c r="B27" s="302" t="s">
        <v>610</v>
      </c>
      <c r="C27" s="298">
        <v>25</v>
      </c>
      <c r="D27" s="298">
        <v>10</v>
      </c>
      <c r="E27" s="298" t="s">
        <v>602</v>
      </c>
      <c r="F27" s="298" t="s">
        <v>602</v>
      </c>
      <c r="G27" s="298" t="s">
        <v>602</v>
      </c>
      <c r="H27" s="298" t="s">
        <v>602</v>
      </c>
      <c r="I27" s="298"/>
      <c r="J27" s="298"/>
      <c r="K27" s="298" t="s">
        <v>602</v>
      </c>
      <c r="L27" s="309">
        <f t="shared" si="0"/>
        <v>0</v>
      </c>
    </row>
    <row r="28" spans="1:12">
      <c r="A28" s="616"/>
      <c r="B28" s="304" t="s">
        <v>600</v>
      </c>
      <c r="C28" s="298">
        <v>300</v>
      </c>
      <c r="D28" s="298">
        <v>1</v>
      </c>
      <c r="E28" s="298" t="s">
        <v>602</v>
      </c>
      <c r="F28" s="298" t="s">
        <v>602</v>
      </c>
      <c r="G28" s="298" t="s">
        <v>602</v>
      </c>
      <c r="H28" s="298" t="s">
        <v>602</v>
      </c>
      <c r="I28" s="298"/>
      <c r="J28" s="298"/>
      <c r="K28" s="298" t="s">
        <v>602</v>
      </c>
      <c r="L28" s="309">
        <f t="shared" si="0"/>
        <v>0</v>
      </c>
    </row>
    <row r="29" spans="1:12">
      <c r="A29" s="617"/>
      <c r="B29" s="305" t="s">
        <v>601</v>
      </c>
      <c r="C29" s="298" t="s">
        <v>602</v>
      </c>
      <c r="D29" s="298" t="s">
        <v>602</v>
      </c>
      <c r="E29" s="298" t="s">
        <v>602</v>
      </c>
      <c r="F29" s="298" t="s">
        <v>602</v>
      </c>
      <c r="G29" s="298" t="s">
        <v>602</v>
      </c>
      <c r="H29" s="298" t="s">
        <v>602</v>
      </c>
      <c r="I29" s="298"/>
      <c r="J29" s="298"/>
      <c r="K29" s="298" t="s">
        <v>602</v>
      </c>
      <c r="L29" s="309">
        <f t="shared" si="0"/>
        <v>0</v>
      </c>
    </row>
    <row r="30" spans="1:12">
      <c r="A30" s="306" t="s">
        <v>525</v>
      </c>
      <c r="B30" s="595" t="s">
        <v>526</v>
      </c>
      <c r="C30" s="596"/>
      <c r="D30" s="596"/>
      <c r="E30" s="596"/>
      <c r="F30" s="596"/>
      <c r="G30" s="596"/>
      <c r="H30" s="596"/>
      <c r="I30" s="596"/>
      <c r="J30" s="596"/>
      <c r="K30" s="597"/>
      <c r="L30" s="309">
        <f>(SUM(L27:L29,L21:L25,L13:L19,L7:L11))*0.05</f>
        <v>0</v>
      </c>
    </row>
    <row r="31" spans="1:12" ht="15" thickBot="1">
      <c r="A31" s="592"/>
      <c r="B31" s="593"/>
      <c r="C31" s="593"/>
      <c r="D31" s="593"/>
      <c r="E31" s="593"/>
      <c r="F31" s="593"/>
      <c r="G31" s="593"/>
      <c r="H31" s="593"/>
      <c r="I31" s="593"/>
      <c r="J31" s="593"/>
      <c r="K31" s="593"/>
      <c r="L31" s="594"/>
    </row>
    <row r="32" spans="1:12" ht="15" thickBot="1">
      <c r="A32" s="589" t="s">
        <v>527</v>
      </c>
      <c r="B32" s="590"/>
      <c r="C32" s="590"/>
      <c r="D32" s="590"/>
      <c r="E32" s="590"/>
      <c r="F32" s="590"/>
      <c r="G32" s="590"/>
      <c r="H32" s="590"/>
      <c r="I32" s="590"/>
      <c r="J32" s="590"/>
      <c r="K32" s="591"/>
      <c r="L32" s="307">
        <f>SUM(L30,L27:L29,L21:L25,L13:L19,L7:L11)</f>
        <v>0</v>
      </c>
    </row>
  </sheetData>
  <mergeCells count="22">
    <mergeCell ref="L4:L5"/>
    <mergeCell ref="A6:A11"/>
    <mergeCell ref="A20:A25"/>
    <mergeCell ref="A26:A29"/>
    <mergeCell ref="E3:K3"/>
    <mergeCell ref="C3:D3"/>
    <mergeCell ref="A1:L1"/>
    <mergeCell ref="A32:K32"/>
    <mergeCell ref="A31:L31"/>
    <mergeCell ref="B30:K30"/>
    <mergeCell ref="B26:L26"/>
    <mergeCell ref="B20:L20"/>
    <mergeCell ref="B12:L12"/>
    <mergeCell ref="B6:L6"/>
    <mergeCell ref="E4:K4"/>
    <mergeCell ref="G2:L2"/>
    <mergeCell ref="E2:F2"/>
    <mergeCell ref="A2:D2"/>
    <mergeCell ref="A3:A5"/>
    <mergeCell ref="B3:B5"/>
    <mergeCell ref="C4:C5"/>
    <mergeCell ref="D4:D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5"/>
  <sheetViews>
    <sheetView topLeftCell="A2" zoomScale="125" workbookViewId="0">
      <selection activeCell="B9" sqref="B9"/>
    </sheetView>
  </sheetViews>
  <sheetFormatPr baseColWidth="10" defaultColWidth="11.5" defaultRowHeight="14" x14ac:dyDescent="0"/>
  <cols>
    <col min="2" max="2" width="46.6640625" customWidth="1"/>
    <col min="3" max="3" width="26" customWidth="1"/>
    <col min="4" max="4" width="24.83203125" customWidth="1"/>
  </cols>
  <sheetData>
    <row r="2" spans="2:4" ht="18">
      <c r="B2" s="501" t="s">
        <v>429</v>
      </c>
      <c r="C2" s="550"/>
      <c r="D2" s="203">
        <v>30</v>
      </c>
    </row>
    <row r="3" spans="2:4" ht="18">
      <c r="B3" s="501" t="s">
        <v>555</v>
      </c>
      <c r="C3" s="550"/>
      <c r="D3" s="203">
        <v>6</v>
      </c>
    </row>
    <row r="4" spans="2:4" ht="18">
      <c r="B4" s="501" t="s">
        <v>431</v>
      </c>
      <c r="C4" s="550"/>
      <c r="D4" s="203">
        <f>D2/D3</f>
        <v>5</v>
      </c>
    </row>
    <row r="5" spans="2:4" ht="18">
      <c r="B5" s="501" t="s">
        <v>433</v>
      </c>
      <c r="C5" s="550"/>
      <c r="D5" s="203">
        <v>5</v>
      </c>
    </row>
    <row r="7" spans="2:4">
      <c r="B7" s="291" t="s">
        <v>572</v>
      </c>
      <c r="C7" s="291" t="s">
        <v>580</v>
      </c>
      <c r="D7" s="291" t="s">
        <v>579</v>
      </c>
    </row>
    <row r="8" spans="2:4">
      <c r="B8" s="292" t="s">
        <v>570</v>
      </c>
      <c r="C8" s="292"/>
      <c r="D8" s="292"/>
    </row>
    <row r="9" spans="2:4">
      <c r="B9" s="293"/>
      <c r="C9" s="294"/>
      <c r="D9" s="294">
        <f>C9*2</f>
        <v>0</v>
      </c>
    </row>
    <row r="10" spans="2:4">
      <c r="B10" s="293"/>
      <c r="C10" s="294"/>
      <c r="D10" s="294">
        <f t="shared" ref="D10:D14" si="0">C10*2</f>
        <v>0</v>
      </c>
    </row>
    <row r="11" spans="2:4">
      <c r="B11" s="293"/>
      <c r="C11" s="294"/>
      <c r="D11" s="294">
        <f t="shared" si="0"/>
        <v>0</v>
      </c>
    </row>
    <row r="12" spans="2:4">
      <c r="B12" s="293"/>
      <c r="C12" s="294"/>
      <c r="D12" s="294">
        <f t="shared" si="0"/>
        <v>0</v>
      </c>
    </row>
    <row r="13" spans="2:4">
      <c r="B13" s="293"/>
      <c r="C13" s="294"/>
      <c r="D13" s="294">
        <f t="shared" si="0"/>
        <v>0</v>
      </c>
    </row>
    <row r="14" spans="2:4">
      <c r="B14" s="294"/>
      <c r="C14" s="294"/>
      <c r="D14" s="294">
        <f t="shared" si="0"/>
        <v>0</v>
      </c>
    </row>
    <row r="15" spans="2:4">
      <c r="B15" s="45"/>
      <c r="C15" s="295" t="s">
        <v>571</v>
      </c>
      <c r="D15" s="45">
        <f>SUM(D8:D14)</f>
        <v>0</v>
      </c>
    </row>
    <row r="16" spans="2:4">
      <c r="B16" s="292" t="s">
        <v>573</v>
      </c>
      <c r="C16" s="292"/>
      <c r="D16" s="292"/>
    </row>
    <row r="17" spans="2:4">
      <c r="B17" s="293"/>
      <c r="C17" s="294"/>
      <c r="D17" s="294">
        <f>C17*2</f>
        <v>0</v>
      </c>
    </row>
    <row r="18" spans="2:4">
      <c r="B18" s="293"/>
      <c r="C18" s="294"/>
      <c r="D18" s="294">
        <f t="shared" ref="D18:D22" si="1">C18*2</f>
        <v>0</v>
      </c>
    </row>
    <row r="19" spans="2:4">
      <c r="B19" s="293"/>
      <c r="C19" s="294"/>
      <c r="D19" s="294">
        <f t="shared" si="1"/>
        <v>0</v>
      </c>
    </row>
    <row r="20" spans="2:4">
      <c r="B20" s="293"/>
      <c r="C20" s="294"/>
      <c r="D20" s="294">
        <f t="shared" si="1"/>
        <v>0</v>
      </c>
    </row>
    <row r="21" spans="2:4">
      <c r="B21" s="293"/>
      <c r="C21" s="294"/>
      <c r="D21" s="294">
        <f t="shared" si="1"/>
        <v>0</v>
      </c>
    </row>
    <row r="22" spans="2:4">
      <c r="B22" s="294"/>
      <c r="C22" s="294"/>
      <c r="D22" s="294">
        <f t="shared" si="1"/>
        <v>0</v>
      </c>
    </row>
    <row r="23" spans="2:4">
      <c r="B23" s="45"/>
      <c r="C23" s="295" t="s">
        <v>571</v>
      </c>
      <c r="D23" s="45">
        <f>SUM(D16:D22)</f>
        <v>0</v>
      </c>
    </row>
    <row r="24" spans="2:4">
      <c r="B24" s="292" t="s">
        <v>574</v>
      </c>
      <c r="C24" s="292"/>
      <c r="D24" s="292"/>
    </row>
    <row r="25" spans="2:4">
      <c r="B25" s="293"/>
      <c r="C25" s="294"/>
      <c r="D25" s="294">
        <f>C25*2</f>
        <v>0</v>
      </c>
    </row>
    <row r="26" spans="2:4">
      <c r="B26" s="293"/>
      <c r="C26" s="294"/>
      <c r="D26" s="294">
        <f t="shared" ref="D26:D30" si="2">C26*2</f>
        <v>0</v>
      </c>
    </row>
    <row r="27" spans="2:4">
      <c r="B27" s="293"/>
      <c r="C27" s="294"/>
      <c r="D27" s="294">
        <f t="shared" si="2"/>
        <v>0</v>
      </c>
    </row>
    <row r="28" spans="2:4">
      <c r="B28" s="293"/>
      <c r="C28" s="294"/>
      <c r="D28" s="294">
        <f t="shared" si="2"/>
        <v>0</v>
      </c>
    </row>
    <row r="29" spans="2:4">
      <c r="B29" s="293"/>
      <c r="C29" s="294"/>
      <c r="D29" s="294">
        <f t="shared" si="2"/>
        <v>0</v>
      </c>
    </row>
    <row r="30" spans="2:4">
      <c r="B30" s="294"/>
      <c r="C30" s="294"/>
      <c r="D30" s="294">
        <f t="shared" si="2"/>
        <v>0</v>
      </c>
    </row>
    <row r="31" spans="2:4">
      <c r="B31" s="45"/>
      <c r="C31" s="295" t="s">
        <v>571</v>
      </c>
      <c r="D31" s="45">
        <f>SUM(D24:D30)</f>
        <v>0</v>
      </c>
    </row>
    <row r="32" spans="2:4">
      <c r="B32" s="292" t="s">
        <v>575</v>
      </c>
      <c r="C32" s="292"/>
      <c r="D32" s="292"/>
    </row>
    <row r="33" spans="2:4">
      <c r="B33" s="293"/>
      <c r="C33" s="294"/>
      <c r="D33" s="294">
        <f>C33*2</f>
        <v>0</v>
      </c>
    </row>
    <row r="34" spans="2:4">
      <c r="B34" s="293"/>
      <c r="C34" s="294"/>
      <c r="D34" s="294">
        <f t="shared" ref="D34:D38" si="3">C34*2</f>
        <v>0</v>
      </c>
    </row>
    <row r="35" spans="2:4">
      <c r="B35" s="293"/>
      <c r="C35" s="294"/>
      <c r="D35" s="294">
        <f t="shared" si="3"/>
        <v>0</v>
      </c>
    </row>
    <row r="36" spans="2:4">
      <c r="B36" s="293"/>
      <c r="C36" s="294"/>
      <c r="D36" s="294">
        <f t="shared" si="3"/>
        <v>0</v>
      </c>
    </row>
    <row r="37" spans="2:4">
      <c r="B37" s="293"/>
      <c r="C37" s="294"/>
      <c r="D37" s="294">
        <f t="shared" si="3"/>
        <v>0</v>
      </c>
    </row>
    <row r="38" spans="2:4">
      <c r="B38" s="294"/>
      <c r="C38" s="294"/>
      <c r="D38" s="294">
        <f t="shared" si="3"/>
        <v>0</v>
      </c>
    </row>
    <row r="39" spans="2:4">
      <c r="B39" s="45"/>
      <c r="C39" s="295" t="s">
        <v>571</v>
      </c>
      <c r="D39" s="45">
        <f>SUM(D32:D38)</f>
        <v>0</v>
      </c>
    </row>
    <row r="40" spans="2:4">
      <c r="B40" s="292" t="s">
        <v>576</v>
      </c>
      <c r="C40" s="292"/>
      <c r="D40" s="292"/>
    </row>
    <row r="41" spans="2:4">
      <c r="B41" s="293"/>
      <c r="C41" s="294"/>
      <c r="D41" s="294">
        <f>C41*2</f>
        <v>0</v>
      </c>
    </row>
    <row r="42" spans="2:4">
      <c r="B42" s="293"/>
      <c r="C42" s="294"/>
      <c r="D42" s="294">
        <f t="shared" ref="D42:D46" si="4">C42*2</f>
        <v>0</v>
      </c>
    </row>
    <row r="43" spans="2:4">
      <c r="B43" s="293"/>
      <c r="C43" s="294"/>
      <c r="D43" s="294">
        <f t="shared" si="4"/>
        <v>0</v>
      </c>
    </row>
    <row r="44" spans="2:4">
      <c r="B44" s="293"/>
      <c r="C44" s="294"/>
      <c r="D44" s="294">
        <f t="shared" si="4"/>
        <v>0</v>
      </c>
    </row>
    <row r="45" spans="2:4">
      <c r="B45" s="293"/>
      <c r="C45" s="294"/>
      <c r="D45" s="294">
        <f t="shared" si="4"/>
        <v>0</v>
      </c>
    </row>
    <row r="46" spans="2:4">
      <c r="B46" s="294"/>
      <c r="C46" s="294"/>
      <c r="D46" s="294">
        <f t="shared" si="4"/>
        <v>0</v>
      </c>
    </row>
    <row r="47" spans="2:4">
      <c r="B47" s="45"/>
      <c r="C47" s="295" t="s">
        <v>571</v>
      </c>
      <c r="D47" s="45">
        <f>SUM(D40:D46)</f>
        <v>0</v>
      </c>
    </row>
    <row r="48" spans="2:4">
      <c r="B48" s="292" t="s">
        <v>577</v>
      </c>
      <c r="C48" s="292"/>
      <c r="D48" s="292"/>
    </row>
    <row r="49" spans="2:4">
      <c r="B49" s="293"/>
      <c r="C49" s="294"/>
      <c r="D49" s="294">
        <f>C49*2</f>
        <v>0</v>
      </c>
    </row>
    <row r="50" spans="2:4">
      <c r="B50" s="293"/>
      <c r="C50" s="294"/>
      <c r="D50" s="294">
        <f t="shared" ref="D50:D54" si="5">C50*2</f>
        <v>0</v>
      </c>
    </row>
    <row r="51" spans="2:4">
      <c r="B51" s="293"/>
      <c r="C51" s="294"/>
      <c r="D51" s="294">
        <f t="shared" si="5"/>
        <v>0</v>
      </c>
    </row>
    <row r="52" spans="2:4">
      <c r="B52" s="293"/>
      <c r="C52" s="294"/>
      <c r="D52" s="294">
        <f t="shared" si="5"/>
        <v>0</v>
      </c>
    </row>
    <row r="53" spans="2:4">
      <c r="B53" s="293"/>
      <c r="C53" s="294"/>
      <c r="D53" s="294">
        <f t="shared" si="5"/>
        <v>0</v>
      </c>
    </row>
    <row r="54" spans="2:4">
      <c r="B54" s="294"/>
      <c r="C54" s="294"/>
      <c r="D54" s="294">
        <f t="shared" si="5"/>
        <v>0</v>
      </c>
    </row>
    <row r="55" spans="2:4">
      <c r="B55" s="45"/>
      <c r="C55" s="295" t="s">
        <v>571</v>
      </c>
      <c r="D55" s="45">
        <f>SUM(D48:D54)</f>
        <v>0</v>
      </c>
    </row>
  </sheetData>
  <mergeCells count="4">
    <mergeCell ref="B2:C2"/>
    <mergeCell ref="B3:C3"/>
    <mergeCell ref="B4:C4"/>
    <mergeCell ref="B5:C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zoomScale="150" workbookViewId="0">
      <pane ySplit="5" topLeftCell="A36" activePane="bottomLeft" state="frozen"/>
      <selection activeCell="B1" sqref="B1"/>
      <selection pane="bottomLeft" activeCell="F51" sqref="F51"/>
    </sheetView>
  </sheetViews>
  <sheetFormatPr baseColWidth="10" defaultColWidth="11.5" defaultRowHeight="14" x14ac:dyDescent="0"/>
  <cols>
    <col min="2" max="2" width="37.33203125" bestFit="1" customWidth="1"/>
    <col min="4" max="4" width="12.83203125" customWidth="1"/>
  </cols>
  <sheetData>
    <row r="1" spans="1:27" ht="19" thickBot="1">
      <c r="A1" s="553" t="s">
        <v>434</v>
      </c>
      <c r="B1" s="553"/>
      <c r="C1" s="553"/>
      <c r="D1" s="553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</row>
    <row r="2" spans="1:27" ht="15" thickBot="1">
      <c r="A2" s="554" t="s">
        <v>435</v>
      </c>
      <c r="B2" s="555"/>
      <c r="C2" s="555"/>
      <c r="D2" s="556"/>
      <c r="E2" s="557" t="s">
        <v>436</v>
      </c>
      <c r="F2" s="558"/>
      <c r="G2" s="559" t="s">
        <v>437</v>
      </c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1"/>
    </row>
    <row r="3" spans="1:27" ht="15" thickBot="1">
      <c r="A3" s="562" t="s">
        <v>438</v>
      </c>
      <c r="B3" s="564" t="s">
        <v>439</v>
      </c>
      <c r="C3" s="567" t="s">
        <v>440</v>
      </c>
      <c r="D3" s="568"/>
      <c r="E3" s="569" t="s">
        <v>441</v>
      </c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1"/>
      <c r="Z3" s="572" t="s">
        <v>442</v>
      </c>
      <c r="AA3" s="573"/>
    </row>
    <row r="4" spans="1:27">
      <c r="A4" s="563"/>
      <c r="B4" s="565"/>
      <c r="C4" s="574" t="s">
        <v>443</v>
      </c>
      <c r="D4" s="576" t="s">
        <v>444</v>
      </c>
      <c r="E4" s="206" t="s">
        <v>445</v>
      </c>
      <c r="F4" s="207" t="s">
        <v>446</v>
      </c>
      <c r="G4" s="207" t="s">
        <v>447</v>
      </c>
      <c r="H4" s="207" t="s">
        <v>448</v>
      </c>
      <c r="I4" s="207" t="s">
        <v>449</v>
      </c>
      <c r="J4" s="207" t="s">
        <v>450</v>
      </c>
      <c r="K4" s="206" t="s">
        <v>451</v>
      </c>
      <c r="L4" s="206" t="s">
        <v>452</v>
      </c>
      <c r="M4" s="207" t="s">
        <v>453</v>
      </c>
      <c r="N4" s="207" t="s">
        <v>454</v>
      </c>
      <c r="O4" s="207" t="s">
        <v>455</v>
      </c>
      <c r="P4" s="207" t="s">
        <v>456</v>
      </c>
      <c r="Q4" s="207" t="s">
        <v>457</v>
      </c>
      <c r="R4" s="206" t="s">
        <v>458</v>
      </c>
      <c r="S4" s="206" t="s">
        <v>459</v>
      </c>
      <c r="T4" s="207" t="s">
        <v>460</v>
      </c>
      <c r="U4" s="207" t="s">
        <v>461</v>
      </c>
      <c r="V4" s="207" t="s">
        <v>462</v>
      </c>
      <c r="W4" s="207" t="s">
        <v>463</v>
      </c>
      <c r="X4" s="207" t="s">
        <v>464</v>
      </c>
      <c r="Y4" s="206" t="s">
        <v>465</v>
      </c>
      <c r="Z4" s="578" t="s">
        <v>466</v>
      </c>
      <c r="AA4" s="580" t="s">
        <v>467</v>
      </c>
    </row>
    <row r="5" spans="1:27" ht="15" thickBot="1">
      <c r="A5" s="563"/>
      <c r="B5" s="566"/>
      <c r="C5" s="575"/>
      <c r="D5" s="577"/>
      <c r="E5" s="208" t="s">
        <v>468</v>
      </c>
      <c r="F5" s="209" t="s">
        <v>469</v>
      </c>
      <c r="G5" s="209" t="s">
        <v>470</v>
      </c>
      <c r="H5" s="209" t="s">
        <v>471</v>
      </c>
      <c r="I5" s="209" t="s">
        <v>472</v>
      </c>
      <c r="J5" s="209" t="s">
        <v>473</v>
      </c>
      <c r="K5" s="210" t="s">
        <v>474</v>
      </c>
      <c r="L5" s="210" t="s">
        <v>475</v>
      </c>
      <c r="M5" s="209" t="s">
        <v>476</v>
      </c>
      <c r="N5" s="209" t="s">
        <v>477</v>
      </c>
      <c r="O5" s="209" t="s">
        <v>478</v>
      </c>
      <c r="P5" s="209" t="s">
        <v>479</v>
      </c>
      <c r="Q5" s="209" t="s">
        <v>480</v>
      </c>
      <c r="R5" s="210" t="s">
        <v>481</v>
      </c>
      <c r="S5" s="210" t="s">
        <v>482</v>
      </c>
      <c r="T5" s="209" t="s">
        <v>483</v>
      </c>
      <c r="U5" s="209" t="s">
        <v>484</v>
      </c>
      <c r="V5" s="209" t="s">
        <v>485</v>
      </c>
      <c r="W5" s="209" t="s">
        <v>486</v>
      </c>
      <c r="X5" s="209" t="s">
        <v>487</v>
      </c>
      <c r="Y5" s="210" t="s">
        <v>488</v>
      </c>
      <c r="Z5" s="579"/>
      <c r="AA5" s="581"/>
    </row>
    <row r="6" spans="1:27" ht="15" thickBot="1">
      <c r="A6" s="551" t="s">
        <v>489</v>
      </c>
      <c r="B6" s="211" t="s">
        <v>490</v>
      </c>
      <c r="C6" s="212">
        <f>SUM(C7:C17)</f>
        <v>36</v>
      </c>
      <c r="D6" s="213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5">
        <f>SUM(Z7:Z17)</f>
        <v>24697.848233902318</v>
      </c>
      <c r="AA6" s="216">
        <f>Z6/Z36</f>
        <v>0.54065062227528371</v>
      </c>
    </row>
    <row r="7" spans="1:27">
      <c r="A7" s="552"/>
      <c r="B7" s="217" t="s">
        <v>491</v>
      </c>
      <c r="C7" s="218">
        <v>2</v>
      </c>
      <c r="D7" s="219">
        <v>0</v>
      </c>
      <c r="E7" s="220">
        <f>$C$7*$D$7</f>
        <v>0</v>
      </c>
      <c r="F7" s="221">
        <f t="shared" ref="F7:Y7" si="0">$C$7*$D$7</f>
        <v>0</v>
      </c>
      <c r="G7" s="221">
        <f t="shared" si="0"/>
        <v>0</v>
      </c>
      <c r="H7" s="221">
        <f t="shared" si="0"/>
        <v>0</v>
      </c>
      <c r="I7" s="221">
        <f t="shared" si="0"/>
        <v>0</v>
      </c>
      <c r="J7" s="222">
        <f t="shared" si="0"/>
        <v>0</v>
      </c>
      <c r="K7" s="222">
        <f t="shared" si="0"/>
        <v>0</v>
      </c>
      <c r="L7" s="221">
        <f t="shared" si="0"/>
        <v>0</v>
      </c>
      <c r="M7" s="221">
        <f t="shared" si="0"/>
        <v>0</v>
      </c>
      <c r="N7" s="221">
        <f t="shared" si="0"/>
        <v>0</v>
      </c>
      <c r="O7" s="221">
        <f t="shared" si="0"/>
        <v>0</v>
      </c>
      <c r="P7" s="221">
        <f t="shared" si="0"/>
        <v>0</v>
      </c>
      <c r="Q7" s="221">
        <f t="shared" si="0"/>
        <v>0</v>
      </c>
      <c r="R7" s="221">
        <f t="shared" si="0"/>
        <v>0</v>
      </c>
      <c r="S7" s="221">
        <f t="shared" si="0"/>
        <v>0</v>
      </c>
      <c r="T7" s="221">
        <f t="shared" si="0"/>
        <v>0</v>
      </c>
      <c r="U7" s="221">
        <f t="shared" si="0"/>
        <v>0</v>
      </c>
      <c r="V7" s="221">
        <f t="shared" si="0"/>
        <v>0</v>
      </c>
      <c r="W7" s="221">
        <f t="shared" si="0"/>
        <v>0</v>
      </c>
      <c r="X7" s="221">
        <f t="shared" si="0"/>
        <v>0</v>
      </c>
      <c r="Y7" s="223">
        <f t="shared" si="0"/>
        <v>0</v>
      </c>
      <c r="Z7" s="224">
        <f>SUM(E7:Y7)</f>
        <v>0</v>
      </c>
      <c r="AA7" s="225" t="s">
        <v>492</v>
      </c>
    </row>
    <row r="8" spans="1:27">
      <c r="A8" s="552"/>
      <c r="B8" s="217" t="s">
        <v>493</v>
      </c>
      <c r="C8" s="218">
        <v>2</v>
      </c>
      <c r="D8" s="219">
        <v>0</v>
      </c>
      <c r="E8" s="219">
        <v>0</v>
      </c>
      <c r="F8" s="219">
        <v>0</v>
      </c>
      <c r="G8" s="219">
        <v>0</v>
      </c>
      <c r="H8" s="219">
        <v>0</v>
      </c>
      <c r="I8" s="219">
        <v>0</v>
      </c>
      <c r="J8" s="219">
        <v>0</v>
      </c>
      <c r="K8" s="219">
        <v>0</v>
      </c>
      <c r="L8" s="219">
        <v>0</v>
      </c>
      <c r="M8" s="219">
        <v>0</v>
      </c>
      <c r="N8" s="219">
        <v>0</v>
      </c>
      <c r="O8" s="219">
        <v>0</v>
      </c>
      <c r="P8" s="219">
        <v>0</v>
      </c>
      <c r="Q8" s="219">
        <v>0</v>
      </c>
      <c r="R8" s="219">
        <v>0</v>
      </c>
      <c r="S8" s="219">
        <v>0</v>
      </c>
      <c r="T8" s="219">
        <v>0</v>
      </c>
      <c r="U8" s="219">
        <v>0</v>
      </c>
      <c r="V8" s="219">
        <v>0</v>
      </c>
      <c r="W8" s="219">
        <v>0</v>
      </c>
      <c r="X8" s="219">
        <v>0</v>
      </c>
      <c r="Y8" s="219">
        <v>0</v>
      </c>
      <c r="Z8" s="224">
        <f>SUM(E8:Y8)</f>
        <v>0</v>
      </c>
      <c r="AA8" s="225" t="s">
        <v>494</v>
      </c>
    </row>
    <row r="9" spans="1:27">
      <c r="A9" s="552"/>
      <c r="B9" s="217" t="s">
        <v>495</v>
      </c>
      <c r="C9" s="218">
        <v>2</v>
      </c>
      <c r="D9" s="219">
        <v>0</v>
      </c>
      <c r="E9" s="219">
        <v>0</v>
      </c>
      <c r="F9" s="219">
        <v>0</v>
      </c>
      <c r="G9" s="219">
        <v>0</v>
      </c>
      <c r="H9" s="219">
        <v>0</v>
      </c>
      <c r="I9" s="219">
        <v>0</v>
      </c>
      <c r="J9" s="219">
        <v>0</v>
      </c>
      <c r="K9" s="219">
        <v>0</v>
      </c>
      <c r="L9" s="219">
        <v>0</v>
      </c>
      <c r="M9" s="219">
        <v>0</v>
      </c>
      <c r="N9" s="219">
        <v>0</v>
      </c>
      <c r="O9" s="219">
        <v>0</v>
      </c>
      <c r="P9" s="219">
        <v>0</v>
      </c>
      <c r="Q9" s="219">
        <v>0</v>
      </c>
      <c r="R9" s="219">
        <v>0</v>
      </c>
      <c r="S9" s="219">
        <v>0</v>
      </c>
      <c r="T9" s="219">
        <v>0</v>
      </c>
      <c r="U9" s="219">
        <v>0</v>
      </c>
      <c r="V9" s="219">
        <v>0</v>
      </c>
      <c r="W9" s="219">
        <v>0</v>
      </c>
      <c r="X9" s="219">
        <v>0</v>
      </c>
      <c r="Y9" s="219">
        <v>0</v>
      </c>
      <c r="Z9" s="224">
        <f>SUM(E9:Y9)</f>
        <v>0</v>
      </c>
      <c r="AA9" s="225" t="s">
        <v>496</v>
      </c>
    </row>
    <row r="10" spans="1:27">
      <c r="A10" s="552"/>
      <c r="B10" s="217" t="s">
        <v>497</v>
      </c>
      <c r="C10" s="218">
        <v>2</v>
      </c>
      <c r="D10" s="219">
        <v>0</v>
      </c>
      <c r="E10" s="219">
        <v>0</v>
      </c>
      <c r="F10" s="219">
        <v>0</v>
      </c>
      <c r="G10" s="219">
        <v>0</v>
      </c>
      <c r="H10" s="219">
        <v>0</v>
      </c>
      <c r="I10" s="219">
        <v>0</v>
      </c>
      <c r="J10" s="219">
        <v>0</v>
      </c>
      <c r="K10" s="219">
        <v>0</v>
      </c>
      <c r="L10" s="219">
        <v>0</v>
      </c>
      <c r="M10" s="219">
        <v>0</v>
      </c>
      <c r="N10" s="219">
        <v>0</v>
      </c>
      <c r="O10" s="219">
        <v>0</v>
      </c>
      <c r="P10" s="219">
        <v>0</v>
      </c>
      <c r="Q10" s="219">
        <v>0</v>
      </c>
      <c r="R10" s="219">
        <v>0</v>
      </c>
      <c r="S10" s="219">
        <v>0</v>
      </c>
      <c r="T10" s="219">
        <v>0</v>
      </c>
      <c r="U10" s="219">
        <v>0</v>
      </c>
      <c r="V10" s="219">
        <v>0</v>
      </c>
      <c r="W10" s="219">
        <v>0</v>
      </c>
      <c r="X10" s="219">
        <v>0</v>
      </c>
      <c r="Y10" s="219">
        <v>0</v>
      </c>
      <c r="Z10" s="224">
        <f>SUM(E10:Y10)</f>
        <v>0</v>
      </c>
      <c r="AA10" s="225" t="s">
        <v>498</v>
      </c>
    </row>
    <row r="11" spans="1:27">
      <c r="A11" s="552"/>
      <c r="B11" s="226" t="s">
        <v>499</v>
      </c>
      <c r="C11" s="227">
        <v>4</v>
      </c>
      <c r="D11" s="228">
        <v>114</v>
      </c>
      <c r="E11" s="229">
        <f t="shared" ref="E11:Y12" si="1">$C$11*$D$11</f>
        <v>456</v>
      </c>
      <c r="F11" s="229">
        <f t="shared" si="1"/>
        <v>456</v>
      </c>
      <c r="G11" s="229">
        <f t="shared" si="1"/>
        <v>456</v>
      </c>
      <c r="H11" s="229">
        <f t="shared" si="1"/>
        <v>456</v>
      </c>
      <c r="I11" s="229">
        <f t="shared" si="1"/>
        <v>456</v>
      </c>
      <c r="J11" s="230">
        <f t="shared" si="1"/>
        <v>456</v>
      </c>
      <c r="K11" s="230">
        <f t="shared" si="1"/>
        <v>456</v>
      </c>
      <c r="L11" s="229">
        <f t="shared" si="1"/>
        <v>456</v>
      </c>
      <c r="M11" s="229">
        <f t="shared" si="1"/>
        <v>456</v>
      </c>
      <c r="N11" s="229">
        <f t="shared" si="1"/>
        <v>456</v>
      </c>
      <c r="O11" s="229">
        <f t="shared" si="1"/>
        <v>456</v>
      </c>
      <c r="P11" s="229">
        <f t="shared" si="1"/>
        <v>456</v>
      </c>
      <c r="Q11" s="229">
        <f t="shared" si="1"/>
        <v>456</v>
      </c>
      <c r="R11" s="229">
        <f t="shared" si="1"/>
        <v>456</v>
      </c>
      <c r="S11" s="229">
        <f t="shared" si="1"/>
        <v>456</v>
      </c>
      <c r="T11" s="229">
        <f t="shared" si="1"/>
        <v>456</v>
      </c>
      <c r="U11" s="229">
        <f t="shared" si="1"/>
        <v>456</v>
      </c>
      <c r="V11" s="229">
        <f t="shared" si="1"/>
        <v>456</v>
      </c>
      <c r="W11" s="229">
        <f t="shared" si="1"/>
        <v>456</v>
      </c>
      <c r="X11" s="229">
        <f t="shared" si="1"/>
        <v>456</v>
      </c>
      <c r="Y11" s="229">
        <f t="shared" si="1"/>
        <v>456</v>
      </c>
      <c r="Z11" s="231">
        <f t="shared" ref="Z11:Z17" si="2">SUM(E11:Y11)</f>
        <v>9576</v>
      </c>
      <c r="AA11" s="232" t="s">
        <v>500</v>
      </c>
    </row>
    <row r="12" spans="1:27">
      <c r="A12" s="552"/>
      <c r="B12" s="226" t="s">
        <v>501</v>
      </c>
      <c r="C12" s="227">
        <v>3</v>
      </c>
      <c r="D12" s="228">
        <v>114</v>
      </c>
      <c r="E12" s="229">
        <v>0</v>
      </c>
      <c r="F12" s="229">
        <v>0</v>
      </c>
      <c r="G12" s="229">
        <v>0</v>
      </c>
      <c r="H12" s="229">
        <v>0</v>
      </c>
      <c r="I12" s="229">
        <v>0</v>
      </c>
      <c r="J12" s="229">
        <v>0</v>
      </c>
      <c r="K12" s="229">
        <v>0</v>
      </c>
      <c r="L12" s="229">
        <f>$C$11*$D$11</f>
        <v>456</v>
      </c>
      <c r="M12" s="229">
        <f t="shared" si="1"/>
        <v>456</v>
      </c>
      <c r="N12" s="229">
        <f t="shared" si="1"/>
        <v>456</v>
      </c>
      <c r="O12" s="229">
        <f t="shared" si="1"/>
        <v>456</v>
      </c>
      <c r="P12" s="229">
        <f t="shared" si="1"/>
        <v>456</v>
      </c>
      <c r="Q12" s="229">
        <f t="shared" si="1"/>
        <v>456</v>
      </c>
      <c r="R12" s="229">
        <f t="shared" si="1"/>
        <v>456</v>
      </c>
      <c r="S12" s="229">
        <f t="shared" si="1"/>
        <v>456</v>
      </c>
      <c r="T12" s="229">
        <f t="shared" si="1"/>
        <v>456</v>
      </c>
      <c r="U12" s="229">
        <f t="shared" si="1"/>
        <v>456</v>
      </c>
      <c r="V12" s="229">
        <f t="shared" si="1"/>
        <v>456</v>
      </c>
      <c r="W12" s="229">
        <f t="shared" si="1"/>
        <v>456</v>
      </c>
      <c r="X12" s="229">
        <f t="shared" si="1"/>
        <v>456</v>
      </c>
      <c r="Y12" s="233"/>
      <c r="Z12" s="231">
        <f t="shared" si="2"/>
        <v>5928</v>
      </c>
      <c r="AA12" s="232" t="s">
        <v>500</v>
      </c>
    </row>
    <row r="13" spans="1:27">
      <c r="A13" s="552"/>
      <c r="B13" s="226" t="s">
        <v>502</v>
      </c>
      <c r="C13" s="227">
        <v>3</v>
      </c>
      <c r="D13" s="228">
        <f>2000/59.17</f>
        <v>33.800912624640866</v>
      </c>
      <c r="E13" s="234">
        <f>$C$11*$D$13</f>
        <v>135.20365049856346</v>
      </c>
      <c r="F13" s="234">
        <f t="shared" ref="F13:X13" si="3">$C$11*$D$13</f>
        <v>135.20365049856346</v>
      </c>
      <c r="G13" s="234">
        <f t="shared" si="3"/>
        <v>135.20365049856346</v>
      </c>
      <c r="H13" s="234">
        <f t="shared" si="3"/>
        <v>135.20365049856346</v>
      </c>
      <c r="I13" s="234">
        <f t="shared" si="3"/>
        <v>135.20365049856346</v>
      </c>
      <c r="J13" s="234">
        <f t="shared" si="3"/>
        <v>135.20365049856346</v>
      </c>
      <c r="K13" s="234">
        <f t="shared" si="3"/>
        <v>135.20365049856346</v>
      </c>
      <c r="L13" s="234">
        <f t="shared" si="3"/>
        <v>135.20365049856346</v>
      </c>
      <c r="M13" s="234">
        <f t="shared" si="3"/>
        <v>135.20365049856346</v>
      </c>
      <c r="N13" s="234">
        <f t="shared" si="3"/>
        <v>135.20365049856346</v>
      </c>
      <c r="O13" s="234">
        <f t="shared" si="3"/>
        <v>135.20365049856346</v>
      </c>
      <c r="P13" s="234">
        <f t="shared" si="3"/>
        <v>135.20365049856346</v>
      </c>
      <c r="Q13" s="234">
        <f t="shared" si="3"/>
        <v>135.20365049856346</v>
      </c>
      <c r="R13" s="234">
        <f t="shared" si="3"/>
        <v>135.20365049856346</v>
      </c>
      <c r="S13" s="234">
        <f t="shared" si="3"/>
        <v>135.20365049856346</v>
      </c>
      <c r="T13" s="234">
        <f t="shared" si="3"/>
        <v>135.20365049856346</v>
      </c>
      <c r="U13" s="234">
        <f t="shared" si="3"/>
        <v>135.20365049856346</v>
      </c>
      <c r="V13" s="234">
        <f t="shared" si="3"/>
        <v>135.20365049856346</v>
      </c>
      <c r="W13" s="234">
        <f t="shared" si="3"/>
        <v>135.20365049856346</v>
      </c>
      <c r="X13" s="234">
        <f t="shared" si="3"/>
        <v>135.20365049856346</v>
      </c>
      <c r="Y13" s="233">
        <v>0</v>
      </c>
      <c r="Z13" s="231">
        <f t="shared" si="2"/>
        <v>2704.07300997127</v>
      </c>
      <c r="AA13" s="232" t="s">
        <v>500</v>
      </c>
    </row>
    <row r="14" spans="1:27">
      <c r="A14" s="552"/>
      <c r="B14" s="226" t="s">
        <v>503</v>
      </c>
      <c r="C14" s="227">
        <v>6</v>
      </c>
      <c r="D14" s="228">
        <f>2000/59.17</f>
        <v>33.800912624640866</v>
      </c>
      <c r="E14" s="235">
        <v>0</v>
      </c>
      <c r="F14" s="229">
        <v>0</v>
      </c>
      <c r="G14" s="229">
        <v>0</v>
      </c>
      <c r="H14" s="229">
        <v>0</v>
      </c>
      <c r="I14" s="229">
        <v>0</v>
      </c>
      <c r="J14" s="229">
        <v>0</v>
      </c>
      <c r="K14" s="229">
        <v>0</v>
      </c>
      <c r="L14" s="229">
        <f>$C$14*$D$14</f>
        <v>202.80547574784521</v>
      </c>
      <c r="M14" s="229">
        <f t="shared" ref="M14:X14" si="4">$C$14*$D$14</f>
        <v>202.80547574784521</v>
      </c>
      <c r="N14" s="229">
        <f t="shared" si="4"/>
        <v>202.80547574784521</v>
      </c>
      <c r="O14" s="229">
        <f t="shared" si="4"/>
        <v>202.80547574784521</v>
      </c>
      <c r="P14" s="229">
        <f t="shared" si="4"/>
        <v>202.80547574784521</v>
      </c>
      <c r="Q14" s="229">
        <f t="shared" si="4"/>
        <v>202.80547574784521</v>
      </c>
      <c r="R14" s="229">
        <f t="shared" si="4"/>
        <v>202.80547574784521</v>
      </c>
      <c r="S14" s="229">
        <f t="shared" si="4"/>
        <v>202.80547574784521</v>
      </c>
      <c r="T14" s="229">
        <f t="shared" si="4"/>
        <v>202.80547574784521</v>
      </c>
      <c r="U14" s="229">
        <f t="shared" si="4"/>
        <v>202.80547574784521</v>
      </c>
      <c r="V14" s="229">
        <f t="shared" si="4"/>
        <v>202.80547574784521</v>
      </c>
      <c r="W14" s="229">
        <f t="shared" si="4"/>
        <v>202.80547574784521</v>
      </c>
      <c r="X14" s="229">
        <f t="shared" si="4"/>
        <v>202.80547574784521</v>
      </c>
      <c r="Y14" s="233">
        <v>0</v>
      </c>
      <c r="Z14" s="231">
        <f t="shared" si="2"/>
        <v>2636.4711847219883</v>
      </c>
      <c r="AA14" s="232" t="s">
        <v>500</v>
      </c>
    </row>
    <row r="15" spans="1:27">
      <c r="A15" s="552"/>
      <c r="B15" s="226" t="s">
        <v>504</v>
      </c>
      <c r="C15" s="227">
        <v>5</v>
      </c>
      <c r="D15" s="228">
        <f>2000/59.17</f>
        <v>33.800912624640866</v>
      </c>
      <c r="E15" s="235">
        <v>0</v>
      </c>
      <c r="F15" s="229">
        <v>0</v>
      </c>
      <c r="G15" s="229">
        <v>0</v>
      </c>
      <c r="H15" s="229">
        <v>0</v>
      </c>
      <c r="I15" s="229">
        <v>0</v>
      </c>
      <c r="J15" s="229">
        <v>0</v>
      </c>
      <c r="K15" s="229">
        <v>0</v>
      </c>
      <c r="L15" s="229">
        <f>$C$15*$D$15</f>
        <v>169.00456312320432</v>
      </c>
      <c r="M15" s="229">
        <f t="shared" ref="M15:X15" si="5">$C$15*$D$15</f>
        <v>169.00456312320432</v>
      </c>
      <c r="N15" s="229">
        <f t="shared" si="5"/>
        <v>169.00456312320432</v>
      </c>
      <c r="O15" s="229">
        <f t="shared" si="5"/>
        <v>169.00456312320432</v>
      </c>
      <c r="P15" s="229">
        <f t="shared" si="5"/>
        <v>169.00456312320432</v>
      </c>
      <c r="Q15" s="229">
        <f t="shared" si="5"/>
        <v>169.00456312320432</v>
      </c>
      <c r="R15" s="229">
        <f t="shared" si="5"/>
        <v>169.00456312320432</v>
      </c>
      <c r="S15" s="229">
        <f t="shared" si="5"/>
        <v>169.00456312320432</v>
      </c>
      <c r="T15" s="229">
        <f t="shared" si="5"/>
        <v>169.00456312320432</v>
      </c>
      <c r="U15" s="229">
        <f t="shared" si="5"/>
        <v>169.00456312320432</v>
      </c>
      <c r="V15" s="229">
        <f t="shared" si="5"/>
        <v>169.00456312320432</v>
      </c>
      <c r="W15" s="229">
        <f t="shared" si="5"/>
        <v>169.00456312320432</v>
      </c>
      <c r="X15" s="229">
        <f t="shared" si="5"/>
        <v>169.00456312320432</v>
      </c>
      <c r="Y15" s="233">
        <v>0</v>
      </c>
      <c r="Z15" s="231">
        <f t="shared" si="2"/>
        <v>2197.0593206016556</v>
      </c>
      <c r="AA15" s="232" t="s">
        <v>500</v>
      </c>
    </row>
    <row r="16" spans="1:27">
      <c r="A16" s="552"/>
      <c r="B16" s="226" t="s">
        <v>505</v>
      </c>
      <c r="C16" s="227">
        <v>4</v>
      </c>
      <c r="D16" s="228">
        <f>2000/59.17</f>
        <v>33.800912624640866</v>
      </c>
      <c r="E16" s="229">
        <f t="shared" ref="E16:K16" si="6">$C$16*$D$16</f>
        <v>135.20365049856346</v>
      </c>
      <c r="F16" s="229">
        <f t="shared" si="6"/>
        <v>135.20365049856346</v>
      </c>
      <c r="G16" s="229">
        <f t="shared" si="6"/>
        <v>135.20365049856346</v>
      </c>
      <c r="H16" s="229">
        <f t="shared" si="6"/>
        <v>135.20365049856346</v>
      </c>
      <c r="I16" s="229">
        <f t="shared" si="6"/>
        <v>135.20365049856346</v>
      </c>
      <c r="J16" s="230">
        <f t="shared" si="6"/>
        <v>135.20365049856346</v>
      </c>
      <c r="K16" s="230">
        <f t="shared" si="6"/>
        <v>135.20365049856346</v>
      </c>
      <c r="L16" s="229">
        <v>0</v>
      </c>
      <c r="M16" s="229">
        <v>0</v>
      </c>
      <c r="N16" s="229">
        <v>0</v>
      </c>
      <c r="O16" s="229">
        <v>0</v>
      </c>
      <c r="P16" s="229">
        <v>0</v>
      </c>
      <c r="Q16" s="229">
        <v>0</v>
      </c>
      <c r="R16" s="229">
        <v>0</v>
      </c>
      <c r="S16" s="229">
        <v>0</v>
      </c>
      <c r="T16" s="229">
        <v>0</v>
      </c>
      <c r="U16" s="229">
        <v>0</v>
      </c>
      <c r="V16" s="229">
        <v>0</v>
      </c>
      <c r="W16" s="229">
        <v>0</v>
      </c>
      <c r="X16" s="229">
        <v>0</v>
      </c>
      <c r="Y16" s="233">
        <v>0</v>
      </c>
      <c r="Z16" s="231">
        <f t="shared" si="2"/>
        <v>946.42555348994415</v>
      </c>
      <c r="AA16" s="232" t="s">
        <v>500</v>
      </c>
    </row>
    <row r="17" spans="1:27" ht="15" thickBot="1">
      <c r="A17" s="552"/>
      <c r="B17" s="236" t="s">
        <v>506</v>
      </c>
      <c r="C17" s="237">
        <v>3</v>
      </c>
      <c r="D17" s="238">
        <f>2000/59.17</f>
        <v>33.800912624640866</v>
      </c>
      <c r="E17" s="229">
        <f>$C$17*$D$17</f>
        <v>101.4027378739226</v>
      </c>
      <c r="F17" s="229">
        <f t="shared" ref="F17:K17" si="7">$C$17*$D$17</f>
        <v>101.4027378739226</v>
      </c>
      <c r="G17" s="229">
        <f t="shared" si="7"/>
        <v>101.4027378739226</v>
      </c>
      <c r="H17" s="229">
        <f t="shared" si="7"/>
        <v>101.4027378739226</v>
      </c>
      <c r="I17" s="229">
        <f t="shared" si="7"/>
        <v>101.4027378739226</v>
      </c>
      <c r="J17" s="229">
        <f t="shared" si="7"/>
        <v>101.4027378739226</v>
      </c>
      <c r="K17" s="229">
        <f t="shared" si="7"/>
        <v>101.4027378739226</v>
      </c>
      <c r="L17" s="229">
        <v>0</v>
      </c>
      <c r="M17" s="239">
        <v>0</v>
      </c>
      <c r="N17" s="239">
        <v>0</v>
      </c>
      <c r="O17" s="239">
        <v>0</v>
      </c>
      <c r="P17" s="239">
        <v>0</v>
      </c>
      <c r="Q17" s="239">
        <v>0</v>
      </c>
      <c r="R17" s="239">
        <v>0</v>
      </c>
      <c r="S17" s="239">
        <v>0</v>
      </c>
      <c r="T17" s="239">
        <v>0</v>
      </c>
      <c r="U17" s="239">
        <v>0</v>
      </c>
      <c r="V17" s="239">
        <v>0</v>
      </c>
      <c r="W17" s="239">
        <v>0</v>
      </c>
      <c r="X17" s="239">
        <v>0</v>
      </c>
      <c r="Y17" s="240">
        <v>0</v>
      </c>
      <c r="Z17" s="241">
        <f t="shared" si="2"/>
        <v>709.81916511745817</v>
      </c>
      <c r="AA17" s="242" t="s">
        <v>500</v>
      </c>
    </row>
    <row r="18" spans="1:27" ht="15" thickBot="1">
      <c r="A18" s="551" t="s">
        <v>507</v>
      </c>
      <c r="B18" s="243" t="s">
        <v>508</v>
      </c>
      <c r="C18" s="244"/>
      <c r="D18" s="245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14"/>
      <c r="Z18" s="245">
        <f>SUM(Z19:Z25)</f>
        <v>7640.7265168159538</v>
      </c>
      <c r="AA18" s="216">
        <f>Z18/Z36</f>
        <v>0.16726005872371111</v>
      </c>
    </row>
    <row r="19" spans="1:27">
      <c r="A19" s="552"/>
      <c r="B19" s="247" t="s">
        <v>509</v>
      </c>
      <c r="C19" s="218">
        <v>2</v>
      </c>
      <c r="D19" s="219">
        <f>30000/59.17</f>
        <v>507.01368936961296</v>
      </c>
      <c r="E19" s="221">
        <v>0</v>
      </c>
      <c r="F19" s="221">
        <v>0</v>
      </c>
      <c r="G19" s="221">
        <v>0</v>
      </c>
      <c r="H19" s="221">
        <v>0</v>
      </c>
      <c r="I19" s="221">
        <v>0</v>
      </c>
      <c r="J19" s="222">
        <v>0</v>
      </c>
      <c r="K19" s="222">
        <v>0</v>
      </c>
      <c r="L19" s="221">
        <v>0</v>
      </c>
      <c r="M19" s="221">
        <v>0</v>
      </c>
      <c r="N19" s="221">
        <v>0</v>
      </c>
      <c r="O19" s="221">
        <v>0</v>
      </c>
      <c r="P19" s="221">
        <v>0</v>
      </c>
      <c r="Q19" s="221">
        <v>0</v>
      </c>
      <c r="R19" s="221">
        <v>0</v>
      </c>
      <c r="S19" s="221">
        <v>0</v>
      </c>
      <c r="T19" s="221">
        <v>0</v>
      </c>
      <c r="U19" s="221">
        <v>0</v>
      </c>
      <c r="V19" s="221">
        <v>0</v>
      </c>
      <c r="W19" s="221">
        <v>0</v>
      </c>
      <c r="X19" s="221">
        <v>0</v>
      </c>
      <c r="Y19" s="223">
        <v>0</v>
      </c>
      <c r="Z19" s="224">
        <f t="shared" ref="Z19:Z25" si="8">SUM(E19:Y19)</f>
        <v>0</v>
      </c>
      <c r="AA19" s="225" t="s">
        <v>492</v>
      </c>
    </row>
    <row r="20" spans="1:27">
      <c r="A20" s="552"/>
      <c r="B20" s="248" t="s">
        <v>510</v>
      </c>
      <c r="C20" s="227">
        <v>3</v>
      </c>
      <c r="D20" s="228">
        <f>30000/59.17</f>
        <v>507.01368936961296</v>
      </c>
      <c r="E20" s="229">
        <f>$C$20*$D$20</f>
        <v>1521.0410681088388</v>
      </c>
      <c r="F20" s="229">
        <v>0</v>
      </c>
      <c r="G20" s="229">
        <v>0</v>
      </c>
      <c r="H20" s="229">
        <v>0</v>
      </c>
      <c r="I20" s="229">
        <v>0</v>
      </c>
      <c r="J20" s="230">
        <v>0</v>
      </c>
      <c r="K20" s="230">
        <v>0</v>
      </c>
      <c r="L20" s="229">
        <v>0</v>
      </c>
      <c r="M20" s="229">
        <v>0</v>
      </c>
      <c r="N20" s="229">
        <v>0</v>
      </c>
      <c r="O20" s="229">
        <v>0</v>
      </c>
      <c r="P20" s="229">
        <v>0</v>
      </c>
      <c r="Q20" s="229">
        <v>0</v>
      </c>
      <c r="R20" s="229">
        <v>0</v>
      </c>
      <c r="S20" s="229">
        <v>0</v>
      </c>
      <c r="T20" s="229">
        <v>0</v>
      </c>
      <c r="U20" s="229">
        <v>0</v>
      </c>
      <c r="V20" s="229">
        <v>0</v>
      </c>
      <c r="W20" s="229">
        <v>0</v>
      </c>
      <c r="X20" s="229">
        <v>0</v>
      </c>
      <c r="Y20" s="233">
        <v>0</v>
      </c>
      <c r="Z20" s="231">
        <f t="shared" si="8"/>
        <v>1521.0410681088388</v>
      </c>
      <c r="AA20" s="232" t="s">
        <v>500</v>
      </c>
    </row>
    <row r="21" spans="1:27" ht="24">
      <c r="A21" s="552"/>
      <c r="B21" s="248" t="s">
        <v>511</v>
      </c>
      <c r="C21" s="227">
        <v>3</v>
      </c>
      <c r="D21" s="228">
        <f>30000/59.17</f>
        <v>507.01368936961296</v>
      </c>
      <c r="E21" s="229">
        <f>$C$21*$D$21</f>
        <v>1521.0410681088388</v>
      </c>
      <c r="F21" s="229">
        <v>0</v>
      </c>
      <c r="G21" s="229">
        <v>0</v>
      </c>
      <c r="H21" s="229">
        <v>0</v>
      </c>
      <c r="I21" s="229">
        <v>0</v>
      </c>
      <c r="J21" s="230">
        <v>0</v>
      </c>
      <c r="K21" s="230">
        <v>0</v>
      </c>
      <c r="L21" s="229">
        <v>0</v>
      </c>
      <c r="M21" s="229">
        <v>0</v>
      </c>
      <c r="N21" s="229">
        <v>0</v>
      </c>
      <c r="O21" s="229">
        <v>0</v>
      </c>
      <c r="P21" s="229">
        <v>0</v>
      </c>
      <c r="Q21" s="229">
        <v>0</v>
      </c>
      <c r="R21" s="229">
        <v>0</v>
      </c>
      <c r="S21" s="229">
        <v>0</v>
      </c>
      <c r="T21" s="229">
        <v>0</v>
      </c>
      <c r="U21" s="229">
        <v>0</v>
      </c>
      <c r="V21" s="229">
        <v>0</v>
      </c>
      <c r="W21" s="229">
        <v>0</v>
      </c>
      <c r="X21" s="229">
        <v>0</v>
      </c>
      <c r="Y21" s="233">
        <v>0</v>
      </c>
      <c r="Z21" s="231">
        <f t="shared" si="8"/>
        <v>1521.0410681088388</v>
      </c>
      <c r="AA21" s="232" t="s">
        <v>500</v>
      </c>
    </row>
    <row r="22" spans="1:27">
      <c r="A22" s="552"/>
      <c r="B22" s="248" t="s">
        <v>512</v>
      </c>
      <c r="C22" s="227">
        <v>0</v>
      </c>
      <c r="D22" s="228">
        <f>30000/59.17</f>
        <v>507.01368936961296</v>
      </c>
      <c r="E22" s="229">
        <v>0</v>
      </c>
      <c r="F22" s="229">
        <v>0</v>
      </c>
      <c r="G22" s="229">
        <f>$C$22*$D$22</f>
        <v>0</v>
      </c>
      <c r="H22" s="229">
        <v>0</v>
      </c>
      <c r="I22" s="229">
        <v>0</v>
      </c>
      <c r="J22" s="230">
        <v>0</v>
      </c>
      <c r="K22" s="230">
        <v>0</v>
      </c>
      <c r="L22" s="229">
        <v>0</v>
      </c>
      <c r="M22" s="229">
        <v>0</v>
      </c>
      <c r="N22" s="229">
        <v>0</v>
      </c>
      <c r="O22" s="229">
        <v>0</v>
      </c>
      <c r="P22" s="229">
        <v>0</v>
      </c>
      <c r="Q22" s="229">
        <v>0</v>
      </c>
      <c r="R22" s="229">
        <v>0</v>
      </c>
      <c r="S22" s="229">
        <v>0</v>
      </c>
      <c r="T22" s="229">
        <v>0</v>
      </c>
      <c r="U22" s="229">
        <v>0</v>
      </c>
      <c r="V22" s="229">
        <v>0</v>
      </c>
      <c r="W22" s="229">
        <v>0</v>
      </c>
      <c r="X22" s="229">
        <v>0</v>
      </c>
      <c r="Y22" s="230">
        <v>0</v>
      </c>
      <c r="Z22" s="231">
        <f t="shared" si="8"/>
        <v>0</v>
      </c>
      <c r="AA22" s="232" t="s">
        <v>500</v>
      </c>
    </row>
    <row r="23" spans="1:27">
      <c r="A23" s="552"/>
      <c r="B23" s="248" t="s">
        <v>513</v>
      </c>
      <c r="C23" s="227">
        <v>6</v>
      </c>
      <c r="D23" s="228">
        <f>(800*2)/59.17</f>
        <v>27.040730099712693</v>
      </c>
      <c r="E23" s="229">
        <f>$C$23*$D$23</f>
        <v>162.24438059827617</v>
      </c>
      <c r="F23" s="229">
        <v>0</v>
      </c>
      <c r="G23" s="229">
        <v>0</v>
      </c>
      <c r="H23" s="229">
        <v>0</v>
      </c>
      <c r="I23" s="229">
        <v>0</v>
      </c>
      <c r="J23" s="230">
        <v>0</v>
      </c>
      <c r="K23" s="230">
        <v>0</v>
      </c>
      <c r="L23" s="229">
        <v>0</v>
      </c>
      <c r="M23" s="229"/>
      <c r="N23" s="229">
        <v>0</v>
      </c>
      <c r="O23" s="229">
        <v>0</v>
      </c>
      <c r="P23" s="229">
        <v>0</v>
      </c>
      <c r="Q23" s="229">
        <v>0</v>
      </c>
      <c r="R23" s="229">
        <v>0</v>
      </c>
      <c r="S23" s="229">
        <v>0</v>
      </c>
      <c r="T23" s="229">
        <v>0</v>
      </c>
      <c r="U23" s="229">
        <v>0</v>
      </c>
      <c r="V23" s="229">
        <v>0</v>
      </c>
      <c r="W23" s="229">
        <v>0</v>
      </c>
      <c r="X23" s="229">
        <v>0</v>
      </c>
      <c r="Y23" s="230">
        <v>0</v>
      </c>
      <c r="Z23" s="231">
        <f t="shared" si="8"/>
        <v>162.24438059827617</v>
      </c>
      <c r="AA23" s="232" t="s">
        <v>500</v>
      </c>
    </row>
    <row r="24" spans="1:27">
      <c r="A24" s="552"/>
      <c r="B24" s="248" t="s">
        <v>514</v>
      </c>
      <c r="C24" s="227">
        <v>5</v>
      </c>
      <c r="D24" s="228">
        <v>200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800</v>
      </c>
      <c r="U24" s="235">
        <v>800</v>
      </c>
      <c r="V24" s="235">
        <v>800</v>
      </c>
      <c r="W24" s="235">
        <v>800</v>
      </c>
      <c r="X24" s="235">
        <v>800</v>
      </c>
      <c r="Y24" s="249">
        <v>0</v>
      </c>
      <c r="Z24" s="231">
        <f t="shared" si="8"/>
        <v>4000</v>
      </c>
      <c r="AA24" s="232" t="s">
        <v>500</v>
      </c>
    </row>
    <row r="25" spans="1:27" ht="15" thickBot="1">
      <c r="A25" s="552"/>
      <c r="B25" s="250" t="s">
        <v>515</v>
      </c>
      <c r="C25" s="237">
        <v>4</v>
      </c>
      <c r="D25" s="238">
        <v>21.82</v>
      </c>
      <c r="E25" s="251">
        <v>0</v>
      </c>
      <c r="F25" s="239">
        <v>0</v>
      </c>
      <c r="G25" s="239">
        <v>0</v>
      </c>
      <c r="H25" s="239">
        <v>0</v>
      </c>
      <c r="I25" s="239">
        <v>0</v>
      </c>
      <c r="J25" s="239">
        <v>0</v>
      </c>
      <c r="K25" s="239">
        <v>0</v>
      </c>
      <c r="L25" s="239">
        <v>0</v>
      </c>
      <c r="M25" s="239">
        <v>0</v>
      </c>
      <c r="N25" s="239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9">
        <f>$C$25*$D$25</f>
        <v>87.28</v>
      </c>
      <c r="U25" s="239">
        <f>$C$25*$D$25</f>
        <v>87.28</v>
      </c>
      <c r="V25" s="239">
        <f>$C$25*$D$25</f>
        <v>87.28</v>
      </c>
      <c r="W25" s="239">
        <f>$C$25*$D$25</f>
        <v>87.28</v>
      </c>
      <c r="X25" s="239">
        <f>$C$25*$D$25</f>
        <v>87.28</v>
      </c>
      <c r="Y25" s="252">
        <v>0</v>
      </c>
      <c r="Z25" s="241">
        <f t="shared" si="8"/>
        <v>436.4</v>
      </c>
      <c r="AA25" s="242" t="s">
        <v>500</v>
      </c>
    </row>
    <row r="26" spans="1:27" ht="15" thickBot="1">
      <c r="A26" s="551" t="s">
        <v>516</v>
      </c>
      <c r="B26" s="211" t="s">
        <v>517</v>
      </c>
      <c r="C26" s="213"/>
      <c r="D26" s="215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14"/>
      <c r="Z26" s="215">
        <f>SUM(Z27:Z28)</f>
        <v>9207.3685989521728</v>
      </c>
      <c r="AA26" s="216">
        <f>Z26/Z36</f>
        <v>0.20155478790691669</v>
      </c>
    </row>
    <row r="27" spans="1:27">
      <c r="A27" s="552"/>
      <c r="B27" s="247" t="s">
        <v>518</v>
      </c>
      <c r="C27" s="254">
        <v>6</v>
      </c>
      <c r="D27" s="255">
        <f>4800/59.17</f>
        <v>81.122190299138069</v>
      </c>
      <c r="E27" s="256">
        <f t="shared" ref="E27:K27" si="9">$C$27*$D$27</f>
        <v>486.73314179482838</v>
      </c>
      <c r="F27" s="256">
        <f t="shared" si="9"/>
        <v>486.73314179482838</v>
      </c>
      <c r="G27" s="256">
        <f t="shared" si="9"/>
        <v>486.73314179482838</v>
      </c>
      <c r="H27" s="256">
        <f t="shared" si="9"/>
        <v>486.73314179482838</v>
      </c>
      <c r="I27" s="256">
        <f t="shared" si="9"/>
        <v>486.73314179482838</v>
      </c>
      <c r="J27" s="256">
        <f t="shared" si="9"/>
        <v>486.73314179482838</v>
      </c>
      <c r="K27" s="256">
        <f t="shared" si="9"/>
        <v>486.73314179482838</v>
      </c>
      <c r="L27" s="256"/>
      <c r="M27" s="256">
        <v>0</v>
      </c>
      <c r="N27" s="256">
        <v>0</v>
      </c>
      <c r="O27" s="256">
        <v>0</v>
      </c>
      <c r="P27" s="256">
        <v>0</v>
      </c>
      <c r="Q27" s="256">
        <v>0</v>
      </c>
      <c r="R27" s="256">
        <v>0</v>
      </c>
      <c r="S27" s="256">
        <v>0</v>
      </c>
      <c r="T27" s="256">
        <v>0</v>
      </c>
      <c r="U27" s="256">
        <v>0</v>
      </c>
      <c r="V27" s="256">
        <v>0</v>
      </c>
      <c r="W27" s="256">
        <v>0</v>
      </c>
      <c r="X27" s="256">
        <v>0</v>
      </c>
      <c r="Y27" s="257">
        <v>0</v>
      </c>
      <c r="Z27" s="258">
        <f>SUM(E27:Y27)</f>
        <v>3407.131992563799</v>
      </c>
      <c r="AA27" s="225" t="s">
        <v>500</v>
      </c>
    </row>
    <row r="28" spans="1:27" ht="15" thickBot="1">
      <c r="A28" s="552"/>
      <c r="B28" s="248" t="s">
        <v>519</v>
      </c>
      <c r="C28" s="227">
        <v>11</v>
      </c>
      <c r="D28" s="228">
        <f>2400/59.17</f>
        <v>40.561095149569034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49">
        <f t="shared" ref="L28:X28" si="10">$C$28*$D$28</f>
        <v>446.1720466452594</v>
      </c>
      <c r="M28" s="249">
        <f t="shared" si="10"/>
        <v>446.1720466452594</v>
      </c>
      <c r="N28" s="249">
        <f t="shared" si="10"/>
        <v>446.1720466452594</v>
      </c>
      <c r="O28" s="249">
        <f t="shared" si="10"/>
        <v>446.1720466452594</v>
      </c>
      <c r="P28" s="249">
        <f t="shared" si="10"/>
        <v>446.1720466452594</v>
      </c>
      <c r="Q28" s="249">
        <f t="shared" si="10"/>
        <v>446.1720466452594</v>
      </c>
      <c r="R28" s="249">
        <f t="shared" si="10"/>
        <v>446.1720466452594</v>
      </c>
      <c r="S28" s="249">
        <f t="shared" si="10"/>
        <v>446.1720466452594</v>
      </c>
      <c r="T28" s="249">
        <f t="shared" si="10"/>
        <v>446.1720466452594</v>
      </c>
      <c r="U28" s="249">
        <f t="shared" si="10"/>
        <v>446.1720466452594</v>
      </c>
      <c r="V28" s="249">
        <f t="shared" si="10"/>
        <v>446.1720466452594</v>
      </c>
      <c r="W28" s="249">
        <f t="shared" si="10"/>
        <v>446.1720466452594</v>
      </c>
      <c r="X28" s="249">
        <f t="shared" si="10"/>
        <v>446.1720466452594</v>
      </c>
      <c r="Y28" s="249">
        <v>0</v>
      </c>
      <c r="Z28" s="259">
        <f>SUM(E28:Y28)</f>
        <v>5800.2366063883737</v>
      </c>
      <c r="AA28" s="232" t="s">
        <v>500</v>
      </c>
    </row>
    <row r="29" spans="1:27" ht="15" thickBot="1">
      <c r="A29" s="551" t="s">
        <v>520</v>
      </c>
      <c r="B29" s="211" t="s">
        <v>521</v>
      </c>
      <c r="C29" s="213"/>
      <c r="D29" s="215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14"/>
      <c r="Z29" s="215">
        <f>SUM(Z30:Z33)</f>
        <v>1960.4529322291701</v>
      </c>
      <c r="AA29" s="216">
        <f>Z29/Z36</f>
        <v>4.2915483475040997E-2</v>
      </c>
    </row>
    <row r="30" spans="1:27">
      <c r="A30" s="552"/>
      <c r="B30" s="247" t="s">
        <v>522</v>
      </c>
      <c r="C30" s="254">
        <v>1</v>
      </c>
      <c r="D30" s="228">
        <f>15000/59.17</f>
        <v>253.50684468480648</v>
      </c>
      <c r="E30" s="251">
        <v>0</v>
      </c>
      <c r="F30" s="260">
        <f>$C$30*$D$30</f>
        <v>253.50684468480648</v>
      </c>
      <c r="G30" s="260">
        <f>$C$30*$D$30</f>
        <v>253.50684468480648</v>
      </c>
      <c r="H30" s="260">
        <f>$C$30*$D$30</f>
        <v>253.50684468480648</v>
      </c>
      <c r="I30" s="260">
        <f>$C$30*$D$30</f>
        <v>253.50684468480648</v>
      </c>
      <c r="J30" s="260">
        <f>$C$30*$D$30</f>
        <v>253.50684468480648</v>
      </c>
      <c r="K30" s="251">
        <v>0</v>
      </c>
      <c r="L30" s="251">
        <v>0</v>
      </c>
      <c r="M30" s="251">
        <v>0</v>
      </c>
      <c r="N30" s="251">
        <v>0</v>
      </c>
      <c r="O30" s="251">
        <v>0</v>
      </c>
      <c r="P30" s="251">
        <v>0</v>
      </c>
      <c r="Q30" s="251">
        <v>0</v>
      </c>
      <c r="R30" s="251">
        <v>0</v>
      </c>
      <c r="S30" s="251">
        <v>0</v>
      </c>
      <c r="T30" s="251">
        <v>0</v>
      </c>
      <c r="U30" s="251">
        <v>0</v>
      </c>
      <c r="V30" s="251">
        <v>0</v>
      </c>
      <c r="W30" s="251">
        <v>0</v>
      </c>
      <c r="X30" s="251">
        <v>0</v>
      </c>
      <c r="Y30" s="251">
        <v>0</v>
      </c>
      <c r="Z30" s="258">
        <f>SUM(E30:I30)</f>
        <v>1014.0273787392259</v>
      </c>
      <c r="AA30" s="261"/>
    </row>
    <row r="31" spans="1:27">
      <c r="A31" s="552"/>
      <c r="B31" s="262" t="s">
        <v>523</v>
      </c>
      <c r="C31" s="254">
        <v>35</v>
      </c>
      <c r="D31" s="228">
        <f>1500/59.17</f>
        <v>25.350684468480647</v>
      </c>
      <c r="E31" s="251">
        <v>0</v>
      </c>
      <c r="F31" s="260">
        <f>$C$31*$D$31</f>
        <v>887.27395639682265</v>
      </c>
      <c r="G31" s="260">
        <f>$C$31*$D$31</f>
        <v>887.27395639682265</v>
      </c>
      <c r="H31" s="260">
        <f>$C$31*$D$31</f>
        <v>887.27395639682265</v>
      </c>
      <c r="I31" s="260">
        <f>$C$31*$D$31</f>
        <v>887.27395639682265</v>
      </c>
      <c r="J31" s="260">
        <f>$C$31*$D$31</f>
        <v>887.27395639682265</v>
      </c>
      <c r="K31" s="251">
        <v>0</v>
      </c>
      <c r="L31" s="251">
        <v>0</v>
      </c>
      <c r="M31" s="251">
        <v>0</v>
      </c>
      <c r="N31" s="251">
        <v>0</v>
      </c>
      <c r="O31" s="251">
        <v>0</v>
      </c>
      <c r="P31" s="251">
        <v>0</v>
      </c>
      <c r="Q31" s="251">
        <v>0</v>
      </c>
      <c r="R31" s="251">
        <v>0</v>
      </c>
      <c r="S31" s="251">
        <v>0</v>
      </c>
      <c r="T31" s="251">
        <v>0</v>
      </c>
      <c r="U31" s="251">
        <v>0</v>
      </c>
      <c r="V31" s="251">
        <v>0</v>
      </c>
      <c r="W31" s="251">
        <v>0</v>
      </c>
      <c r="X31" s="251">
        <v>0</v>
      </c>
      <c r="Y31" s="251">
        <v>0</v>
      </c>
      <c r="Z31" s="263"/>
      <c r="AA31" s="264"/>
    </row>
    <row r="32" spans="1:27">
      <c r="A32" s="552"/>
      <c r="B32" s="265" t="s">
        <v>554</v>
      </c>
      <c r="C32" s="254">
        <v>2000</v>
      </c>
      <c r="D32" s="228">
        <f>4/59.17</f>
        <v>6.7601825249281725E-2</v>
      </c>
      <c r="E32" s="256">
        <f>$C$32*$D$32</f>
        <v>135.20365049856346</v>
      </c>
      <c r="F32" s="251">
        <v>0</v>
      </c>
      <c r="G32" s="251">
        <v>0</v>
      </c>
      <c r="H32" s="251">
        <v>0</v>
      </c>
      <c r="I32" s="251">
        <v>0</v>
      </c>
      <c r="J32" s="251">
        <v>0</v>
      </c>
      <c r="K32" s="251">
        <v>0</v>
      </c>
      <c r="L32" s="251">
        <v>0</v>
      </c>
      <c r="M32" s="251">
        <v>0</v>
      </c>
      <c r="N32" s="251">
        <v>0</v>
      </c>
      <c r="O32" s="251">
        <v>0</v>
      </c>
      <c r="P32" s="251">
        <v>0</v>
      </c>
      <c r="Q32" s="251">
        <v>0</v>
      </c>
      <c r="R32" s="251">
        <v>0</v>
      </c>
      <c r="S32" s="251">
        <v>0</v>
      </c>
      <c r="T32" s="251">
        <v>0</v>
      </c>
      <c r="U32" s="251">
        <v>0</v>
      </c>
      <c r="V32" s="251">
        <v>0</v>
      </c>
      <c r="W32" s="251">
        <v>0</v>
      </c>
      <c r="X32" s="251">
        <v>0</v>
      </c>
      <c r="Y32" s="251">
        <v>0</v>
      </c>
      <c r="Z32" s="263"/>
      <c r="AA32" s="264"/>
    </row>
    <row r="33" spans="1:27" ht="15" thickBot="1">
      <c r="A33" s="552"/>
      <c r="B33" s="265" t="s">
        <v>524</v>
      </c>
      <c r="C33" s="254">
        <v>1</v>
      </c>
      <c r="D33" s="228">
        <f>56000/59.17</f>
        <v>946.42555348994415</v>
      </c>
      <c r="E33" s="260">
        <f>$C$33*$D$33</f>
        <v>946.42555348994415</v>
      </c>
      <c r="F33" s="251">
        <v>0</v>
      </c>
      <c r="G33" s="251">
        <v>0</v>
      </c>
      <c r="H33" s="251">
        <v>0</v>
      </c>
      <c r="I33" s="251">
        <v>0</v>
      </c>
      <c r="J33" s="251">
        <v>0</v>
      </c>
      <c r="K33" s="251">
        <v>0</v>
      </c>
      <c r="L33" s="251">
        <v>0</v>
      </c>
      <c r="M33" s="251">
        <v>0</v>
      </c>
      <c r="N33" s="251">
        <v>0</v>
      </c>
      <c r="O33" s="251">
        <v>0</v>
      </c>
      <c r="P33" s="251">
        <v>0</v>
      </c>
      <c r="Q33" s="251">
        <v>0</v>
      </c>
      <c r="R33" s="251">
        <v>0</v>
      </c>
      <c r="S33" s="251">
        <v>0</v>
      </c>
      <c r="T33" s="251">
        <v>0</v>
      </c>
      <c r="U33" s="251">
        <v>0</v>
      </c>
      <c r="V33" s="251">
        <v>0</v>
      </c>
      <c r="W33" s="251">
        <v>0</v>
      </c>
      <c r="X33" s="251">
        <v>0</v>
      </c>
      <c r="Y33" s="251">
        <v>0</v>
      </c>
      <c r="Z33" s="266">
        <f>SUM(E33:I33)</f>
        <v>946.42555348994415</v>
      </c>
      <c r="AA33" s="267"/>
    </row>
    <row r="34" spans="1:27" ht="15" thickBot="1">
      <c r="A34" s="268" t="s">
        <v>525</v>
      </c>
      <c r="B34" s="211" t="s">
        <v>526</v>
      </c>
      <c r="C34" s="214"/>
      <c r="D34" s="253"/>
      <c r="E34" s="253"/>
      <c r="F34" s="253"/>
      <c r="G34" s="253"/>
      <c r="H34" s="253"/>
      <c r="I34" s="253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70">
        <f>SUM(Z29+Z26+Z18+Z6)*5%</f>
        <v>2175.3198140949808</v>
      </c>
      <c r="AA34" s="216">
        <f>Z34/Z36</f>
        <v>4.7619047619047623E-2</v>
      </c>
    </row>
    <row r="35" spans="1:27" ht="15" thickBot="1">
      <c r="A35" s="271"/>
      <c r="B35" s="272"/>
      <c r="C35" s="272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4"/>
    </row>
    <row r="36" spans="1:27" ht="16" thickBot="1">
      <c r="A36" s="275" t="s">
        <v>527</v>
      </c>
      <c r="B36" s="276"/>
      <c r="C36" s="276"/>
      <c r="D36" s="277"/>
      <c r="E36" s="277"/>
      <c r="F36" s="277"/>
      <c r="G36" s="277"/>
      <c r="H36" s="277"/>
      <c r="I36" s="277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583">
        <f>Z34+Z29+Z26+Z18+Z6</f>
        <v>45681.71609599459</v>
      </c>
      <c r="AA36" s="584"/>
    </row>
    <row r="37" spans="1:27">
      <c r="A37" s="279"/>
      <c r="B37" s="279"/>
      <c r="C37" s="280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</row>
    <row r="38" spans="1:27">
      <c r="A38" s="279"/>
      <c r="B38" s="279"/>
      <c r="C38" s="280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</row>
    <row r="39" spans="1:27">
      <c r="A39" s="279"/>
      <c r="B39" s="279"/>
      <c r="C39" s="585" t="s">
        <v>528</v>
      </c>
      <c r="D39" s="585"/>
      <c r="E39" s="585"/>
      <c r="F39" s="585"/>
      <c r="G39" s="585"/>
      <c r="H39" s="279"/>
      <c r="I39" s="279" t="s">
        <v>529</v>
      </c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</row>
    <row r="40" spans="1:27">
      <c r="A40" s="279"/>
      <c r="B40" s="279"/>
      <c r="C40" s="281" t="s">
        <v>530</v>
      </c>
      <c r="D40" s="281" t="s">
        <v>531</v>
      </c>
      <c r="E40" s="281" t="s">
        <v>532</v>
      </c>
      <c r="F40" s="281" t="s">
        <v>533</v>
      </c>
      <c r="G40" s="281" t="s">
        <v>534</v>
      </c>
      <c r="H40" s="279"/>
      <c r="I40" s="279"/>
      <c r="J40" s="582" t="s">
        <v>535</v>
      </c>
      <c r="K40" s="582"/>
      <c r="L40" s="582"/>
      <c r="M40" s="279"/>
      <c r="N40" s="279" t="s">
        <v>536</v>
      </c>
      <c r="O40" s="279" t="s">
        <v>537</v>
      </c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</row>
    <row r="41" spans="1:27">
      <c r="A41" s="279"/>
      <c r="B41" s="279"/>
      <c r="C41" s="282">
        <v>1</v>
      </c>
      <c r="D41" s="283" t="s">
        <v>538</v>
      </c>
      <c r="E41" s="282"/>
      <c r="F41" s="284"/>
      <c r="G41" s="284"/>
      <c r="H41" s="279"/>
      <c r="I41" s="279">
        <v>1</v>
      </c>
      <c r="J41" s="582" t="s">
        <v>539</v>
      </c>
      <c r="K41" s="582"/>
      <c r="L41" s="582"/>
      <c r="M41" s="582"/>
      <c r="N41" s="279" t="s">
        <v>540</v>
      </c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</row>
    <row r="42" spans="1:27">
      <c r="A42" s="279"/>
      <c r="B42" s="279"/>
      <c r="C42" s="282">
        <v>2</v>
      </c>
      <c r="D42" s="283" t="s">
        <v>541</v>
      </c>
      <c r="E42" s="282"/>
      <c r="F42" s="284"/>
      <c r="G42" s="284"/>
      <c r="H42" s="279"/>
      <c r="I42" s="279">
        <v>2</v>
      </c>
      <c r="J42" s="279" t="s">
        <v>542</v>
      </c>
      <c r="K42" s="279"/>
      <c r="L42" s="279"/>
      <c r="M42" s="279"/>
      <c r="N42" s="279" t="s">
        <v>540</v>
      </c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</row>
    <row r="43" spans="1:27">
      <c r="A43" s="279"/>
      <c r="B43" s="279"/>
      <c r="C43" s="282">
        <v>3</v>
      </c>
      <c r="D43" s="285" t="s">
        <v>543</v>
      </c>
      <c r="E43" s="286"/>
      <c r="F43" s="284"/>
      <c r="G43" s="284"/>
      <c r="H43" s="279"/>
      <c r="I43" s="279">
        <v>3</v>
      </c>
      <c r="J43" s="279" t="s">
        <v>544</v>
      </c>
      <c r="K43" s="279"/>
      <c r="L43" s="279"/>
      <c r="M43" s="279"/>
      <c r="N43" s="279" t="s">
        <v>545</v>
      </c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</row>
    <row r="44" spans="1:27">
      <c r="A44" s="279"/>
      <c r="B44" s="279"/>
      <c r="C44" s="282">
        <v>4</v>
      </c>
      <c r="D44" s="285" t="s">
        <v>546</v>
      </c>
      <c r="E44" s="282"/>
      <c r="F44" s="284"/>
      <c r="G44" s="284"/>
      <c r="H44" s="279"/>
      <c r="I44" s="279">
        <v>4</v>
      </c>
      <c r="J44" s="279" t="s">
        <v>547</v>
      </c>
      <c r="K44" s="279"/>
      <c r="L44" s="279"/>
      <c r="M44" s="279"/>
      <c r="N44" s="279" t="s">
        <v>545</v>
      </c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</row>
    <row r="45" spans="1:27">
      <c r="A45" s="279"/>
      <c r="B45" s="279"/>
      <c r="C45" s="282">
        <v>5</v>
      </c>
      <c r="D45" s="282" t="s">
        <v>548</v>
      </c>
      <c r="E45" s="282"/>
      <c r="F45" s="284"/>
      <c r="G45" s="284"/>
      <c r="H45" s="279"/>
      <c r="I45" s="279">
        <v>5</v>
      </c>
      <c r="J45" s="279" t="s">
        <v>549</v>
      </c>
      <c r="K45" s="279"/>
      <c r="L45" s="279"/>
      <c r="M45" s="279"/>
      <c r="N45" s="279" t="s">
        <v>540</v>
      </c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</row>
    <row r="46" spans="1:27">
      <c r="A46" s="279"/>
      <c r="B46" s="279"/>
      <c r="C46" s="282">
        <v>6</v>
      </c>
      <c r="D46" s="282" t="s">
        <v>550</v>
      </c>
      <c r="E46" s="282"/>
      <c r="F46" s="284"/>
      <c r="G46" s="284"/>
      <c r="H46" s="279"/>
      <c r="I46" s="279">
        <v>6</v>
      </c>
      <c r="J46" s="279" t="s">
        <v>551</v>
      </c>
      <c r="K46" s="279"/>
      <c r="L46" s="279"/>
      <c r="M46" s="279"/>
      <c r="N46" s="279" t="s">
        <v>540</v>
      </c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</row>
    <row r="47" spans="1:27">
      <c r="A47" s="279"/>
      <c r="B47" s="279"/>
      <c r="C47" s="282">
        <v>7</v>
      </c>
      <c r="D47" s="285" t="s">
        <v>552</v>
      </c>
      <c r="E47" s="282"/>
      <c r="F47" s="284"/>
      <c r="G47" s="284"/>
      <c r="H47" s="279"/>
      <c r="I47" s="279">
        <v>7</v>
      </c>
      <c r="J47" s="279" t="s">
        <v>553</v>
      </c>
      <c r="K47" s="279"/>
      <c r="L47" s="279"/>
      <c r="M47" s="279"/>
      <c r="N47" s="279" t="s">
        <v>540</v>
      </c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</row>
    <row r="48" spans="1:27">
      <c r="A48" s="279"/>
      <c r="B48" s="279"/>
      <c r="C48" s="280"/>
      <c r="D48" s="279"/>
      <c r="E48" s="279"/>
      <c r="F48" s="279"/>
      <c r="G48" s="287">
        <f>SUM(G41:G47)</f>
        <v>0</v>
      </c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</row>
  </sheetData>
  <mergeCells count="21">
    <mergeCell ref="A29:A33"/>
    <mergeCell ref="Z36:AA36"/>
    <mergeCell ref="C39:G39"/>
    <mergeCell ref="J40:L40"/>
    <mergeCell ref="J41:M41"/>
    <mergeCell ref="A26:A28"/>
    <mergeCell ref="A1:D1"/>
    <mergeCell ref="A2:D2"/>
    <mergeCell ref="E2:F2"/>
    <mergeCell ref="G2:AA2"/>
    <mergeCell ref="A3:A5"/>
    <mergeCell ref="B3:B5"/>
    <mergeCell ref="C3:D3"/>
    <mergeCell ref="E3:Y3"/>
    <mergeCell ref="Z3:AA3"/>
    <mergeCell ref="C4:C5"/>
    <mergeCell ref="D4:D5"/>
    <mergeCell ref="Z4:Z5"/>
    <mergeCell ref="AA4:AA5"/>
    <mergeCell ref="A6:A17"/>
    <mergeCell ref="A18:A25"/>
  </mergeCells>
  <conditionalFormatting sqref="Z30:Z33 Z20:Z25 Z27:Z28 Z11:Z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{40003AF5-7437-4E4E-94E4-B8E7F267861D}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003AF5-7437-4E4E-94E4-B8E7F267861D}">
            <x14:dataBar minLength="0" maxLength="100" negativeBarColorSameAsPositive="1" axisPosition="none">
              <x14:cfvo type="min"/>
              <x14:cfvo type="max"/>
            </x14:dataBar>
          </x14:cfRule>
          <xm:sqref>Z30:Z33 Z20:Z25 Z27:Z28 Z11:Z17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LLINs_Transportation_Assessment</vt:lpstr>
      <vt:lpstr>MPP</vt:lpstr>
      <vt:lpstr>Classes</vt:lpstr>
      <vt:lpstr>Comparison</vt:lpstr>
      <vt:lpstr>Supervisão</vt:lpstr>
      <vt:lpstr>Orçamento de Supervisão </vt:lpstr>
      <vt:lpstr>Orçamento de Supervisão 2</vt:lpstr>
      <vt:lpstr>Cascata de Formação</vt:lpstr>
      <vt:lpstr>Orçamento de Cascata</vt:lpstr>
      <vt:lpstr>Para Fazer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Rebecca Shore</cp:lastModifiedBy>
  <dcterms:created xsi:type="dcterms:W3CDTF">2018-02-25T19:55:00Z</dcterms:created>
  <dcterms:modified xsi:type="dcterms:W3CDTF">2019-01-25T15:42:15Z</dcterms:modified>
</cp:coreProperties>
</file>